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happ\Dropbox\Work\2019\SI-627 - IT Leadership\Handouts\"/>
    </mc:Choice>
  </mc:AlternateContent>
  <bookViews>
    <workbookView xWindow="240" yWindow="105" windowWidth="11295" windowHeight="5760"/>
  </bookViews>
  <sheets>
    <sheet name="Sample" sheetId="8" r:id="rId1"/>
    <sheet name="DEPR" sheetId="4" r:id="rId2"/>
  </sheets>
  <definedNames>
    <definedName name="corp">#REF!</definedName>
    <definedName name="mg">#REF!</definedName>
    <definedName name="_xlnm.Print_Area" localSheetId="1">DEPR!$A$1:$E$69</definedName>
  </definedNames>
  <calcPr calcId="162913" calcOnSave="0"/>
</workbook>
</file>

<file path=xl/calcChain.xml><?xml version="1.0" encoding="utf-8"?>
<calcChain xmlns="http://schemas.openxmlformats.org/spreadsheetml/2006/main">
  <c r="I69" i="8" l="1"/>
  <c r="I64" i="8"/>
  <c r="I59" i="8"/>
  <c r="I43" i="8"/>
  <c r="I41" i="8"/>
  <c r="I34" i="8"/>
  <c r="G75" i="8"/>
  <c r="H75" i="8" s="1"/>
  <c r="G74" i="8"/>
  <c r="E77" i="8"/>
  <c r="D77" i="8"/>
  <c r="C77" i="8"/>
  <c r="E70" i="8"/>
  <c r="D70" i="8"/>
  <c r="C70" i="8"/>
  <c r="G69" i="8"/>
  <c r="H69" i="8" s="1"/>
  <c r="G64" i="8"/>
  <c r="H64" i="8" s="1"/>
  <c r="G59" i="8"/>
  <c r="H59" i="8" s="1"/>
  <c r="G43" i="8"/>
  <c r="H43" i="8" s="1"/>
  <c r="G41" i="8"/>
  <c r="H41" i="8" s="1"/>
  <c r="G40" i="8"/>
  <c r="H40" i="8" s="1"/>
  <c r="G34" i="8"/>
  <c r="H34" i="8" s="1"/>
  <c r="G32" i="8"/>
  <c r="E35" i="8"/>
  <c r="D35" i="8"/>
  <c r="C35" i="8"/>
  <c r="H21" i="8"/>
  <c r="E29" i="8"/>
  <c r="D29" i="8"/>
  <c r="D79" i="8" s="1"/>
  <c r="D81" i="8" s="1"/>
  <c r="C29" i="8"/>
  <c r="C79" i="8" s="1"/>
  <c r="C81" i="8" s="1"/>
  <c r="E16" i="8"/>
  <c r="D16" i="8"/>
  <c r="C16" i="8"/>
  <c r="F76" i="8"/>
  <c r="G76" i="8" s="1"/>
  <c r="F75" i="8"/>
  <c r="I75" i="8" s="1"/>
  <c r="F74" i="8"/>
  <c r="F73" i="8"/>
  <c r="G73" i="8" s="1"/>
  <c r="F72" i="8"/>
  <c r="I72" i="8" s="1"/>
  <c r="F68" i="8"/>
  <c r="G68" i="8" s="1"/>
  <c r="F67" i="8"/>
  <c r="G67" i="8" s="1"/>
  <c r="F66" i="8"/>
  <c r="G66" i="8" s="1"/>
  <c r="F65" i="8"/>
  <c r="G65" i="8" s="1"/>
  <c r="F64" i="8"/>
  <c r="F63" i="8"/>
  <c r="I63" i="8" s="1"/>
  <c r="F62" i="8"/>
  <c r="G62" i="8" s="1"/>
  <c r="F61" i="8"/>
  <c r="G61" i="8" s="1"/>
  <c r="F60" i="8"/>
  <c r="I60" i="8" s="1"/>
  <c r="F58" i="8"/>
  <c r="G58" i="8" s="1"/>
  <c r="F57" i="8"/>
  <c r="G57" i="8" s="1"/>
  <c r="F56" i="8"/>
  <c r="G56" i="8" s="1"/>
  <c r="F55" i="8"/>
  <c r="G55" i="8" s="1"/>
  <c r="F54" i="8"/>
  <c r="G54" i="8" s="1"/>
  <c r="F53" i="8"/>
  <c r="G53" i="8" s="1"/>
  <c r="F52" i="8"/>
  <c r="G52" i="8" s="1"/>
  <c r="F51" i="8"/>
  <c r="G51" i="8" s="1"/>
  <c r="F50" i="8"/>
  <c r="G50" i="8" s="1"/>
  <c r="H50" i="8" s="1"/>
  <c r="F49" i="8"/>
  <c r="G49" i="8" s="1"/>
  <c r="F48" i="8"/>
  <c r="I48" i="8" s="1"/>
  <c r="F47" i="8"/>
  <c r="G47" i="8" s="1"/>
  <c r="F46" i="8"/>
  <c r="G46" i="8" s="1"/>
  <c r="F45" i="8"/>
  <c r="I45" i="8" s="1"/>
  <c r="F44" i="8"/>
  <c r="G44" i="8" s="1"/>
  <c r="F42" i="8"/>
  <c r="G42" i="8" s="1"/>
  <c r="F40" i="8"/>
  <c r="I40" i="8" s="1"/>
  <c r="F39" i="8"/>
  <c r="G39" i="8" s="1"/>
  <c r="H39" i="8" s="1"/>
  <c r="F38" i="8"/>
  <c r="G38" i="8" s="1"/>
  <c r="H38" i="8" s="1"/>
  <c r="F37" i="8"/>
  <c r="G37" i="8" s="1"/>
  <c r="F33" i="8"/>
  <c r="G33" i="8" s="1"/>
  <c r="H33" i="8" s="1"/>
  <c r="F31" i="8"/>
  <c r="F35" i="8" s="1"/>
  <c r="I35" i="8" s="1"/>
  <c r="F28" i="8"/>
  <c r="G28" i="8" s="1"/>
  <c r="H28" i="8" s="1"/>
  <c r="F26" i="8"/>
  <c r="G26" i="8" s="1"/>
  <c r="H26" i="8" s="1"/>
  <c r="F25" i="8"/>
  <c r="F24" i="8"/>
  <c r="F23" i="8"/>
  <c r="F22" i="8"/>
  <c r="F21" i="8"/>
  <c r="F20" i="8"/>
  <c r="I20" i="8" s="1"/>
  <c r="F15" i="8"/>
  <c r="F14" i="8"/>
  <c r="F13" i="8"/>
  <c r="F12" i="8"/>
  <c r="F11" i="8"/>
  <c r="F10" i="8"/>
  <c r="F9" i="8"/>
  <c r="G9" i="8" s="1"/>
  <c r="H9" i="8" s="1"/>
  <c r="F8" i="8"/>
  <c r="F7" i="8"/>
  <c r="F6" i="8"/>
  <c r="G6" i="8" s="1"/>
  <c r="H6" i="8" s="1"/>
  <c r="F5" i="8"/>
  <c r="G5" i="8" s="1"/>
  <c r="F44" i="4"/>
  <c r="D14" i="4"/>
  <c r="D7" i="4"/>
  <c r="D8" i="4"/>
  <c r="D9" i="4"/>
  <c r="D10" i="4"/>
  <c r="D11" i="4"/>
  <c r="D12" i="4"/>
  <c r="D13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B40" i="4"/>
  <c r="D40" i="4" s="1"/>
  <c r="B41" i="4"/>
  <c r="D41" i="4" s="1"/>
  <c r="D42" i="4"/>
  <c r="D43" i="4"/>
  <c r="D45" i="4"/>
  <c r="D51" i="4"/>
  <c r="D52" i="4"/>
  <c r="B64" i="4"/>
  <c r="D44" i="4"/>
  <c r="D54" i="4" l="1"/>
  <c r="G27" i="8"/>
  <c r="H27" i="8" s="1"/>
  <c r="G48" i="8"/>
  <c r="H48" i="8" s="1"/>
  <c r="G60" i="8"/>
  <c r="H60" i="8" s="1"/>
  <c r="E79" i="8"/>
  <c r="E81" i="8" s="1"/>
  <c r="I28" i="8"/>
  <c r="I50" i="8"/>
  <c r="D37" i="4"/>
  <c r="E82" i="8"/>
  <c r="F77" i="8"/>
  <c r="I77" i="8" s="1"/>
  <c r="G45" i="8"/>
  <c r="H45" i="8" s="1"/>
  <c r="G72" i="8"/>
  <c r="I6" i="8"/>
  <c r="I26" i="8"/>
  <c r="I31" i="8"/>
  <c r="I39" i="8"/>
  <c r="I73" i="8"/>
  <c r="F70" i="8"/>
  <c r="I70" i="8" s="1"/>
  <c r="I5" i="8"/>
  <c r="G63" i="8"/>
  <c r="H63" i="8" s="1"/>
  <c r="I9" i="8"/>
  <c r="I27" i="8"/>
  <c r="I33" i="8"/>
  <c r="G31" i="8"/>
  <c r="F29" i="8"/>
  <c r="H5" i="8"/>
  <c r="G16" i="8"/>
  <c r="H16" i="8" s="1"/>
  <c r="G20" i="8"/>
  <c r="F16" i="8"/>
  <c r="I16" i="8" s="1"/>
  <c r="D47" i="4"/>
  <c r="D60" i="4" l="1"/>
  <c r="G70" i="8"/>
  <c r="H70" i="8" s="1"/>
  <c r="G77" i="8"/>
  <c r="H77" i="8" s="1"/>
  <c r="H72" i="8"/>
  <c r="I29" i="8"/>
  <c r="F79" i="8"/>
  <c r="G35" i="8"/>
  <c r="H35" i="8" s="1"/>
  <c r="H31" i="8"/>
  <c r="H20" i="8"/>
  <c r="G29" i="8"/>
  <c r="D61" i="4"/>
  <c r="D62" i="4" s="1"/>
  <c r="D65" i="4" s="1"/>
  <c r="D69" i="4" s="1"/>
  <c r="H29" i="8" l="1"/>
  <c r="G79" i="8"/>
  <c r="I79" i="8"/>
  <c r="F81" i="8"/>
  <c r="I81" i="8" l="1"/>
  <c r="E83" i="8"/>
  <c r="E84" i="8" s="1"/>
  <c r="G81" i="8"/>
  <c r="H81" i="8" s="1"/>
  <c r="H79" i="8"/>
</calcChain>
</file>

<file path=xl/sharedStrings.xml><?xml version="1.0" encoding="utf-8"?>
<sst xmlns="http://schemas.openxmlformats.org/spreadsheetml/2006/main" count="174" uniqueCount="165">
  <si>
    <t>- All Private Funding Sources</t>
  </si>
  <si>
    <t>Code</t>
  </si>
  <si>
    <t>Staff Expenses</t>
  </si>
  <si>
    <t>Salaries</t>
  </si>
  <si>
    <t>Fringe Benefits</t>
  </si>
  <si>
    <t>FICA Tax</t>
  </si>
  <si>
    <t>Unemployment Tax</t>
  </si>
  <si>
    <t>Living Allowances</t>
  </si>
  <si>
    <t>Severance</t>
  </si>
  <si>
    <t>Overtime</t>
  </si>
  <si>
    <t>Temps</t>
  </si>
  <si>
    <t>Total Staff Expenses</t>
  </si>
  <si>
    <t>Non-Staff Expenses</t>
  </si>
  <si>
    <t>Audit Fees</t>
  </si>
  <si>
    <t>Legal Fees</t>
  </si>
  <si>
    <t>Legal Reimbursable Exp.</t>
  </si>
  <si>
    <t>Photography Fees/Video</t>
  </si>
  <si>
    <t>Photography - Reimbursement Exp.</t>
  </si>
  <si>
    <t>Dir. Mail &amp; Other Adv. Consult. Fees</t>
  </si>
  <si>
    <t>Employment Agency Fees</t>
  </si>
  <si>
    <t>Data Processing Services</t>
  </si>
  <si>
    <t>Contract Pymnts to Indep. Consult.</t>
  </si>
  <si>
    <t>Independent Consultants' Expenses</t>
  </si>
  <si>
    <t>Living and Travel Expenses</t>
  </si>
  <si>
    <t>Vehicle Operation</t>
  </si>
  <si>
    <t>Meeting and Conference Costs</t>
  </si>
  <si>
    <t>Seminar Expense</t>
  </si>
  <si>
    <t>Total Travel and Conferences</t>
  </si>
  <si>
    <t>Grants to Other Organizations</t>
  </si>
  <si>
    <t>Other Supplies and Materials</t>
  </si>
  <si>
    <t>Supplies</t>
  </si>
  <si>
    <t>Photocopy Expense</t>
  </si>
  <si>
    <t>Computer Supplies</t>
  </si>
  <si>
    <t>Photography Supplies &amp; Processing</t>
  </si>
  <si>
    <t>Non Capital Assets Expensed</t>
  </si>
  <si>
    <t>Crafts Cost of Goods Sold</t>
  </si>
  <si>
    <t>Telecommunication Expense</t>
  </si>
  <si>
    <t>Response Phone Service</t>
  </si>
  <si>
    <t>Return Mail Postage Expense</t>
  </si>
  <si>
    <t>Postage and Parcel Service</t>
  </si>
  <si>
    <t>Freight Expense</t>
  </si>
  <si>
    <t>Printing Expense</t>
  </si>
  <si>
    <t>Lettershop Services</t>
  </si>
  <si>
    <t>Space Rental</t>
  </si>
  <si>
    <t>Housing Rent</t>
  </si>
  <si>
    <t>Building Maintenance/Repair</t>
  </si>
  <si>
    <t>Building Contract Services</t>
  </si>
  <si>
    <t>Office Moving/Storage Expense</t>
  </si>
  <si>
    <t>Insurance Pd by HO (Non-Fringe)</t>
  </si>
  <si>
    <t>Rental of Office Equipment</t>
  </si>
  <si>
    <t>Maint/Repair of Office Equipment</t>
  </si>
  <si>
    <t>Interest Expense</t>
  </si>
  <si>
    <t>Uninsured Losses</t>
  </si>
  <si>
    <t>Membership Dues</t>
  </si>
  <si>
    <t>Bank/Credit Card Fees</t>
  </si>
  <si>
    <t>Help Wanted Advertisements</t>
  </si>
  <si>
    <t>Permits/Taxes</t>
  </si>
  <si>
    <t>Crafts Advertisements</t>
  </si>
  <si>
    <t>Miscellaneous</t>
  </si>
  <si>
    <t>Total Other</t>
  </si>
  <si>
    <t>Depreciation-Computer Equipment</t>
  </si>
  <si>
    <t>Depreciation-A/V Equipment</t>
  </si>
  <si>
    <t>Amortization - Telephone System</t>
  </si>
  <si>
    <t>Allocated Depreciation Expense</t>
  </si>
  <si>
    <t>Total Depreciation</t>
  </si>
  <si>
    <t>Total Non-Staff Expenses</t>
  </si>
  <si>
    <t>TOTAL EXPENSES</t>
  </si>
  <si>
    <t>FY07</t>
  </si>
  <si>
    <t>FY06</t>
  </si>
  <si>
    <t>TOTAL</t>
  </si>
  <si>
    <t>IS</t>
  </si>
  <si>
    <t>Forecast</t>
  </si>
  <si>
    <t>GROWTH</t>
  </si>
  <si>
    <t>PCT</t>
  </si>
  <si>
    <t>A. Commitments Already Incurred</t>
  </si>
  <si>
    <t>Item</t>
  </si>
  <si>
    <t>Cash</t>
  </si>
  <si>
    <t xml:space="preserve">new FO wiring </t>
  </si>
  <si>
    <t>Rui's plan (IPM Initiative)</t>
  </si>
  <si>
    <t>C. Capital for New Budget Initiatives (TBD)</t>
  </si>
  <si>
    <t>D. Summary</t>
  </si>
  <si>
    <t xml:space="preserve">capital contingency </t>
  </si>
  <si>
    <t>GRAND TOTAL</t>
  </si>
  <si>
    <t>FY06 "High Water Mark"</t>
  </si>
  <si>
    <t>PIA Project Server</t>
  </si>
  <si>
    <t>Depreciation</t>
  </si>
  <si>
    <t>ACTUALS</t>
  </si>
  <si>
    <t>Fringe Exp. - Vacation</t>
  </si>
  <si>
    <t>Fringe Exp. - Other</t>
  </si>
  <si>
    <t>B. Infrastructure Capital Projects Planned for FY08</t>
  </si>
  <si>
    <t>IS Depreciation for FY08 - Base Budget Only</t>
  </si>
  <si>
    <t>COMMENTS/CHANGES</t>
  </si>
  <si>
    <t>Will remain at 10% for FY-08</t>
  </si>
  <si>
    <t>FY08 DEPR</t>
  </si>
  <si>
    <t>Sponsorship Server Upgrade</t>
  </si>
  <si>
    <t>HV-05 Sponsorship Digital Case History</t>
  </si>
  <si>
    <t>New Sponsorhip Website Phase II</t>
  </si>
  <si>
    <t>Total Base Depreciation</t>
  </si>
  <si>
    <t>Exchange Project - email</t>
  </si>
  <si>
    <t>Servers, Equipment '08</t>
  </si>
  <si>
    <t>UPS Batteries</t>
  </si>
  <si>
    <t>FY-08 budget mark</t>
  </si>
  <si>
    <t>FY07 "High Water Mark"</t>
  </si>
  <si>
    <t>Lansa for Iseries</t>
  </si>
  <si>
    <t>Data Center Move Misc. Expense</t>
  </si>
  <si>
    <t>Cirtix/Sun Systems 04</t>
  </si>
  <si>
    <t>DL380 Intel Xeon Server</t>
  </si>
  <si>
    <t>Global Int'l Videoconf PA</t>
  </si>
  <si>
    <t>AS-400 Upgrade</t>
  </si>
  <si>
    <t>2005 Hardware Replacement</t>
  </si>
  <si>
    <t>Webtrend System NRG</t>
  </si>
  <si>
    <t>AS-400 Memory and Disk Project</t>
  </si>
  <si>
    <t>Tape/Backup Project</t>
  </si>
  <si>
    <t>Capital Replacement Project</t>
  </si>
  <si>
    <t>Domino Utility Hub Update</t>
  </si>
  <si>
    <t>Ceridian P/R Program</t>
  </si>
  <si>
    <t>Ceridian H/R Program</t>
  </si>
  <si>
    <t>VLAN Project</t>
  </si>
  <si>
    <t>RE 7 Project</t>
  </si>
  <si>
    <t>Sponsorship Asist 3.0 Upgrade</t>
  </si>
  <si>
    <t>Top Dog Update Market Wide</t>
  </si>
  <si>
    <t>AS-400 Upgrade Project 200</t>
  </si>
  <si>
    <t>2006 Firewall VPN Project</t>
  </si>
  <si>
    <t>New Sponsorship Website Phase II</t>
  </si>
  <si>
    <t xml:space="preserve">New Sponsorship Website Phase I </t>
  </si>
  <si>
    <t>Fortis IP Check Processor</t>
  </si>
  <si>
    <t>USP Share Point</t>
  </si>
  <si>
    <t>DC Email Backup Update</t>
  </si>
  <si>
    <t>DC HP Prolient DL 380 Server</t>
  </si>
  <si>
    <t>term in years</t>
  </si>
  <si>
    <t>Mailgate Anti Spam/Virus</t>
  </si>
  <si>
    <t>Other Projects</t>
  </si>
  <si>
    <t>Difference betweek FY-07 &amp; FY-08 Mark</t>
  </si>
  <si>
    <t>Portfolio and Project Mgmt.</t>
  </si>
  <si>
    <t>20 Perebit Units</t>
  </si>
  <si>
    <t>Subtotal Infrastructure Capital Projects Planned For FY-08</t>
  </si>
  <si>
    <t>Subtotal Other Projects</t>
  </si>
  <si>
    <t>HV-05 Sponsorship DCH (remaining)</t>
  </si>
  <si>
    <t>Cut Target</t>
  </si>
  <si>
    <t>Revised FY08
With 6% Cuts</t>
  </si>
  <si>
    <t>Implied offices wired</t>
  </si>
  <si>
    <t>(see UK FO Wired sheet for 6/21)</t>
  </si>
  <si>
    <t>FY07-08c</t>
  </si>
  <si>
    <t>Current FY-08</t>
  </si>
  <si>
    <t>CHG
FY07-08</t>
  </si>
  <si>
    <t>CHG
FY08-08c</t>
  </si>
  <si>
    <t>Actual cut</t>
  </si>
  <si>
    <t>Variance</t>
  </si>
  <si>
    <t>Questions</t>
  </si>
  <si>
    <t>Was the 6% budget cut target achieved?</t>
  </si>
  <si>
    <t>From where were most of the savings achieved?</t>
  </si>
  <si>
    <t>Why would depreciation decrease?</t>
  </si>
  <si>
    <t>Did any layoffs result?</t>
  </si>
  <si>
    <t>If an IT project was cut, where would this show in the budget?</t>
  </si>
  <si>
    <t>Vacation Accum - Yr End</t>
  </si>
  <si>
    <t>Total Prof. Fees &amp; Contract Svcs.</t>
  </si>
  <si>
    <t>Utilities</t>
  </si>
  <si>
    <t>Reference Matrl- Subscriptions</t>
  </si>
  <si>
    <t>Amortization - Leasehold Imp</t>
  </si>
  <si>
    <t>From where would you take the additional funds?</t>
  </si>
  <si>
    <t>What happened in 2008 that may have caused this budget cut mandate?</t>
  </si>
  <si>
    <t>Why are so many rows in the budget zero?</t>
  </si>
  <si>
    <t>Which changes look most at risk given the FY06-07 history</t>
  </si>
  <si>
    <t>If rental of office equipment (8500) is mostly laptops, why was this decreased?</t>
  </si>
  <si>
    <t xml:space="preserve">FY 2008 Proposed Original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</si>
</sst>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7" formatCode="&quot;$&quot;#,##0.00"/>
    <numFmt numFmtId="168" formatCode="&quot;$&quot;#,##0"/>
    <numFmt numFmtId="170" formatCode="0.0"/>
  </numFmts>
  <fonts count="2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0"/>
      <name val="Tahoma"/>
      <family val="2"/>
    </font>
    <font>
      <b/>
      <u/>
      <sz val="10"/>
      <name val="Tahoma"/>
      <family val="2"/>
    </font>
    <font>
      <u/>
      <sz val="10"/>
      <color indexed="12"/>
      <name val="Tahoma"/>
      <family val="2"/>
    </font>
    <font>
      <sz val="10"/>
      <color indexed="60"/>
      <name val="Tahoma"/>
      <family val="2"/>
    </font>
    <font>
      <sz val="10"/>
      <color indexed="10"/>
      <name val="Tahoma"/>
      <family val="2"/>
    </font>
    <font>
      <b/>
      <u/>
      <sz val="10"/>
      <color indexed="16"/>
      <name val="Tahoma"/>
      <family val="2"/>
    </font>
    <font>
      <b/>
      <u/>
      <sz val="10"/>
      <color indexed="60"/>
      <name val="Tahoma"/>
      <family val="2"/>
    </font>
    <font>
      <b/>
      <sz val="10"/>
      <color indexed="60"/>
      <name val="Tahoma"/>
      <family val="2"/>
    </font>
    <font>
      <sz val="10"/>
      <color indexed="8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9" fontId="2" fillId="0" borderId="0" applyFont="0" applyFill="0" applyBorder="0" applyAlignment="0" applyProtection="0"/>
  </cellStyleXfs>
  <cellXfs count="130">
    <xf numFmtId="0" fontId="0" fillId="0" borderId="0" xfId="0"/>
    <xf numFmtId="37" fontId="4" fillId="0" borderId="0" xfId="0" applyNumberFormat="1" applyFont="1" applyBorder="1"/>
    <xf numFmtId="38" fontId="4" fillId="0" borderId="0" xfId="0" applyNumberFormat="1" applyFont="1" applyBorder="1"/>
    <xf numFmtId="37" fontId="5" fillId="0" borderId="0" xfId="0" applyNumberFormat="1" applyFont="1" applyBorder="1"/>
    <xf numFmtId="1" fontId="3" fillId="0" borderId="0" xfId="0" applyNumberFormat="1" applyFont="1" applyBorder="1" applyAlignment="1">
      <alignment horizontal="center"/>
    </xf>
    <xf numFmtId="37" fontId="3" fillId="0" borderId="0" xfId="0" applyNumberFormat="1" applyFont="1" applyBorder="1"/>
    <xf numFmtId="1" fontId="4" fillId="0" borderId="0" xfId="0" applyNumberFormat="1" applyFont="1" applyBorder="1" applyAlignment="1">
      <alignment horizontal="center"/>
    </xf>
    <xf numFmtId="5" fontId="4" fillId="0" borderId="0" xfId="0" applyNumberFormat="1" applyFont="1" applyBorder="1"/>
    <xf numFmtId="37" fontId="5" fillId="0" borderId="1" xfId="0" applyNumberFormat="1" applyFont="1" applyFill="1" applyBorder="1"/>
    <xf numFmtId="38" fontId="5" fillId="0" borderId="1" xfId="0" applyNumberFormat="1" applyFont="1" applyFill="1" applyBorder="1"/>
    <xf numFmtId="37" fontId="6" fillId="0" borderId="0" xfId="0" applyNumberFormat="1" applyFont="1" applyBorder="1"/>
    <xf numFmtId="37" fontId="4" fillId="0" borderId="0" xfId="0" applyNumberFormat="1" applyFont="1" applyFill="1" applyBorder="1" applyAlignment="1" applyProtection="1"/>
    <xf numFmtId="1" fontId="5" fillId="0" borderId="1" xfId="0" applyNumberFormat="1" applyFont="1" applyBorder="1" applyAlignment="1">
      <alignment horizontal="center"/>
    </xf>
    <xf numFmtId="37" fontId="5" fillId="0" borderId="1" xfId="0" applyNumberFormat="1" applyFont="1" applyFill="1" applyBorder="1" applyAlignment="1" applyProtection="1"/>
    <xf numFmtId="37" fontId="5" fillId="0" borderId="1" xfId="0" applyNumberFormat="1" applyFont="1" applyBorder="1"/>
    <xf numFmtId="38" fontId="4" fillId="0" borderId="2" xfId="0" applyNumberFormat="1" applyFont="1" applyBorder="1"/>
    <xf numFmtId="38" fontId="5" fillId="0" borderId="3" xfId="0" applyNumberFormat="1" applyFont="1" applyFill="1" applyBorder="1"/>
    <xf numFmtId="38" fontId="5" fillId="0" borderId="3" xfId="0" applyNumberFormat="1" applyFont="1" applyFill="1" applyBorder="1" applyAlignment="1" applyProtection="1"/>
    <xf numFmtId="38" fontId="4" fillId="0" borderId="2" xfId="0" applyNumberFormat="1" applyFont="1" applyFill="1" applyBorder="1" applyAlignment="1" applyProtection="1"/>
    <xf numFmtId="38" fontId="4" fillId="0" borderId="2" xfId="0" applyNumberFormat="1" applyFont="1" applyFill="1" applyBorder="1"/>
    <xf numFmtId="38" fontId="5" fillId="0" borderId="4" xfId="0" applyNumberFormat="1" applyFont="1" applyFill="1" applyBorder="1"/>
    <xf numFmtId="38" fontId="4" fillId="0" borderId="5" xfId="0" applyNumberFormat="1" applyFont="1" applyBorder="1"/>
    <xf numFmtId="38" fontId="5" fillId="0" borderId="6" xfId="0" applyNumberFormat="1" applyFont="1" applyFill="1" applyBorder="1" applyAlignment="1" applyProtection="1"/>
    <xf numFmtId="38" fontId="4" fillId="0" borderId="5" xfId="0" applyNumberFormat="1" applyFont="1" applyFill="1" applyBorder="1" applyAlignment="1" applyProtection="1"/>
    <xf numFmtId="38" fontId="4" fillId="0" borderId="5" xfId="0" applyNumberFormat="1" applyFont="1" applyFill="1" applyBorder="1"/>
    <xf numFmtId="38" fontId="5" fillId="0" borderId="6" xfId="0" applyNumberFormat="1" applyFont="1" applyFill="1" applyBorder="1"/>
    <xf numFmtId="37" fontId="3" fillId="0" borderId="2" xfId="0" applyNumberFormat="1" applyFont="1" applyFill="1" applyBorder="1" applyAlignment="1">
      <alignment horizontal="center"/>
    </xf>
    <xf numFmtId="37" fontId="5" fillId="0" borderId="2" xfId="0" applyNumberFormat="1" applyFont="1" applyFill="1" applyBorder="1" applyAlignment="1">
      <alignment horizontal="center"/>
    </xf>
    <xf numFmtId="37" fontId="3" fillId="0" borderId="5" xfId="0" applyNumberFormat="1" applyFont="1" applyFill="1" applyBorder="1" applyAlignment="1">
      <alignment horizontal="center"/>
    </xf>
    <xf numFmtId="37" fontId="5" fillId="0" borderId="5" xfId="0" applyNumberFormat="1" applyFont="1" applyFill="1" applyBorder="1" applyAlignment="1">
      <alignment horizontal="center"/>
    </xf>
    <xf numFmtId="0" fontId="4" fillId="0" borderId="0" xfId="0" applyFont="1"/>
    <xf numFmtId="0" fontId="8" fillId="0" borderId="0" xfId="3" applyFont="1"/>
    <xf numFmtId="0" fontId="7" fillId="0" borderId="0" xfId="3"/>
    <xf numFmtId="7" fontId="9" fillId="0" borderId="0" xfId="3" applyNumberFormat="1" applyFont="1"/>
    <xf numFmtId="7" fontId="7" fillId="0" borderId="0" xfId="3" applyNumberFormat="1"/>
    <xf numFmtId="0" fontId="11" fillId="0" borderId="0" xfId="3" applyFont="1"/>
    <xf numFmtId="0" fontId="11" fillId="4" borderId="0" xfId="3" applyFont="1" applyFill="1"/>
    <xf numFmtId="9" fontId="5" fillId="0" borderId="0" xfId="0" applyNumberFormat="1" applyFont="1" applyBorder="1" applyAlignment="1">
      <alignment horizontal="center"/>
    </xf>
    <xf numFmtId="9" fontId="5" fillId="0" borderId="0" xfId="0" applyNumberFormat="1" applyFont="1" applyBorder="1"/>
    <xf numFmtId="9" fontId="4" fillId="0" borderId="0" xfId="4" applyNumberFormat="1" applyFont="1" applyBorder="1"/>
    <xf numFmtId="9" fontId="4" fillId="0" borderId="0" xfId="0" applyNumberFormat="1" applyFont="1" applyBorder="1"/>
    <xf numFmtId="0" fontId="7" fillId="0" borderId="0" xfId="3" applyFont="1"/>
    <xf numFmtId="0" fontId="12" fillId="0" borderId="0" xfId="3" applyFont="1" applyAlignment="1">
      <alignment horizontal="center"/>
    </xf>
    <xf numFmtId="37" fontId="5" fillId="2" borderId="2" xfId="0" applyNumberFormat="1" applyFont="1" applyFill="1" applyBorder="1" applyAlignment="1">
      <alignment horizontal="center" wrapText="1"/>
    </xf>
    <xf numFmtId="0" fontId="5" fillId="0" borderId="0" xfId="0" applyFont="1"/>
    <xf numFmtId="0" fontId="13" fillId="0" borderId="0" xfId="3" applyFont="1"/>
    <xf numFmtId="0" fontId="14" fillId="0" borderId="0" xfId="3" applyFont="1"/>
    <xf numFmtId="9" fontId="9" fillId="0" borderId="0" xfId="3" applyNumberFormat="1" applyFont="1"/>
    <xf numFmtId="37" fontId="3" fillId="2" borderId="2" xfId="0" applyNumberFormat="1" applyFont="1" applyFill="1" applyBorder="1" applyAlignment="1">
      <alignment horizontal="center"/>
    </xf>
    <xf numFmtId="37" fontId="5" fillId="2" borderId="2" xfId="0" applyNumberFormat="1" applyFont="1" applyFill="1" applyBorder="1" applyAlignment="1">
      <alignment horizontal="center"/>
    </xf>
    <xf numFmtId="38" fontId="4" fillId="2" borderId="2" xfId="0" applyNumberFormat="1" applyFont="1" applyFill="1" applyBorder="1"/>
    <xf numFmtId="38" fontId="4" fillId="2" borderId="2" xfId="0" applyNumberFormat="1" applyFont="1" applyFill="1" applyBorder="1" applyAlignment="1" applyProtection="1"/>
    <xf numFmtId="0" fontId="15" fillId="0" borderId="0" xfId="3" applyFont="1"/>
    <xf numFmtId="168" fontId="8" fillId="0" borderId="0" xfId="3" applyNumberFormat="1" applyFont="1"/>
    <xf numFmtId="168" fontId="8" fillId="0" borderId="0" xfId="3" applyNumberFormat="1" applyFont="1" applyAlignment="1">
      <alignment horizontal="center"/>
    </xf>
    <xf numFmtId="168" fontId="11" fillId="0" borderId="0" xfId="3" applyNumberFormat="1" applyFont="1" applyAlignment="1">
      <alignment horizontal="center"/>
    </xf>
    <xf numFmtId="168" fontId="7" fillId="0" borderId="0" xfId="3" applyNumberFormat="1"/>
    <xf numFmtId="168" fontId="14" fillId="0" borderId="0" xfId="3" applyNumberFormat="1" applyFont="1"/>
    <xf numFmtId="168" fontId="7" fillId="4" borderId="0" xfId="1" applyNumberFormat="1" applyFont="1" applyFill="1"/>
    <xf numFmtId="168" fontId="7" fillId="0" borderId="0" xfId="3" applyNumberFormat="1" applyAlignment="1">
      <alignment horizontal="center"/>
    </xf>
    <xf numFmtId="0" fontId="8" fillId="0" borderId="0" xfId="3" applyNumberFormat="1" applyFont="1"/>
    <xf numFmtId="0" fontId="8" fillId="0" borderId="0" xfId="3" applyNumberFormat="1" applyFont="1" applyAlignment="1">
      <alignment horizontal="center"/>
    </xf>
    <xf numFmtId="0" fontId="11" fillId="0" borderId="0" xfId="3" applyNumberFormat="1" applyFont="1" applyAlignment="1">
      <alignment horizontal="center"/>
    </xf>
    <xf numFmtId="0" fontId="7" fillId="0" borderId="0" xfId="3" applyNumberFormat="1" applyAlignment="1">
      <alignment horizontal="center"/>
    </xf>
    <xf numFmtId="0" fontId="7" fillId="0" borderId="0" xfId="3" applyNumberFormat="1"/>
    <xf numFmtId="0" fontId="14" fillId="0" borderId="0" xfId="3" applyNumberFormat="1" applyFont="1"/>
    <xf numFmtId="0" fontId="7" fillId="4" borderId="0" xfId="1" applyNumberFormat="1" applyFont="1" applyFill="1"/>
    <xf numFmtId="0" fontId="11" fillId="2" borderId="0" xfId="3" applyNumberFormat="1" applyFont="1" applyFill="1" applyAlignment="1">
      <alignment horizontal="center"/>
    </xf>
    <xf numFmtId="39" fontId="7" fillId="0" borderId="0" xfId="3" applyNumberFormat="1"/>
    <xf numFmtId="39" fontId="8" fillId="0" borderId="0" xfId="3" applyNumberFormat="1" applyFont="1" applyAlignment="1">
      <alignment horizontal="center"/>
    </xf>
    <xf numFmtId="39" fontId="9" fillId="0" borderId="0" xfId="3" applyNumberFormat="1" applyFont="1"/>
    <xf numFmtId="39" fontId="9" fillId="0" borderId="0" xfId="3" applyNumberFormat="1" applyFont="1" applyFill="1"/>
    <xf numFmtId="39" fontId="10" fillId="0" borderId="0" xfId="3" applyNumberFormat="1" applyFont="1"/>
    <xf numFmtId="39" fontId="9" fillId="0" borderId="12" xfId="3" applyNumberFormat="1" applyFont="1" applyBorder="1"/>
    <xf numFmtId="39" fontId="10" fillId="0" borderId="0" xfId="3" applyNumberFormat="1" applyFont="1" applyFill="1"/>
    <xf numFmtId="39" fontId="7" fillId="4" borderId="12" xfId="2" applyNumberFormat="1" applyFont="1" applyFill="1" applyBorder="1"/>
    <xf numFmtId="167" fontId="11" fillId="0" borderId="0" xfId="1" applyNumberFormat="1" applyFont="1" applyAlignment="1">
      <alignment horizontal="center"/>
    </xf>
    <xf numFmtId="39" fontId="16" fillId="0" borderId="0" xfId="3" applyNumberFormat="1" applyFont="1" applyAlignment="1">
      <alignment horizontal="center"/>
    </xf>
    <xf numFmtId="0" fontId="17" fillId="0" borderId="0" xfId="3" applyFont="1"/>
    <xf numFmtId="0" fontId="18" fillId="0" borderId="0" xfId="3" applyFont="1"/>
    <xf numFmtId="168" fontId="7" fillId="0" borderId="0" xfId="1" applyNumberFormat="1" applyFont="1" applyAlignment="1">
      <alignment horizontal="center"/>
    </xf>
    <xf numFmtId="39" fontId="17" fillId="0" borderId="0" xfId="3" applyNumberFormat="1" applyFont="1" applyAlignment="1">
      <alignment horizontal="center"/>
    </xf>
    <xf numFmtId="39" fontId="16" fillId="0" borderId="0" xfId="3" applyNumberFormat="1" applyFont="1" applyFill="1" applyAlignment="1">
      <alignment horizontal="center"/>
    </xf>
    <xf numFmtId="37" fontId="3" fillId="0" borderId="11" xfId="0" applyNumberFormat="1" applyFont="1" applyFill="1" applyBorder="1" applyAlignment="1">
      <alignment horizontal="center"/>
    </xf>
    <xf numFmtId="37" fontId="3" fillId="0" borderId="16" xfId="0" applyNumberFormat="1" applyFont="1" applyFill="1" applyBorder="1" applyAlignment="1">
      <alignment horizontal="center"/>
    </xf>
    <xf numFmtId="37" fontId="3" fillId="2" borderId="16" xfId="0" applyNumberFormat="1" applyFont="1" applyFill="1" applyBorder="1" applyAlignment="1">
      <alignment horizontal="center"/>
    </xf>
    <xf numFmtId="0" fontId="11" fillId="3" borderId="0" xfId="3" applyNumberFormat="1" applyFont="1" applyFill="1" applyAlignment="1">
      <alignment horizontal="center"/>
    </xf>
    <xf numFmtId="167" fontId="12" fillId="0" borderId="0" xfId="3" applyNumberFormat="1" applyFont="1" applyAlignment="1">
      <alignment horizontal="center"/>
    </xf>
    <xf numFmtId="167" fontId="7" fillId="0" borderId="0" xfId="3" applyNumberFormat="1"/>
    <xf numFmtId="167" fontId="11" fillId="0" borderId="0" xfId="3" applyNumberFormat="1" applyFont="1" applyAlignment="1">
      <alignment horizontal="center"/>
    </xf>
    <xf numFmtId="167" fontId="7" fillId="0" borderId="12" xfId="3" applyNumberFormat="1" applyBorder="1"/>
    <xf numFmtId="167" fontId="11" fillId="3" borderId="0" xfId="1" applyNumberFormat="1" applyFont="1" applyFill="1" applyAlignment="1">
      <alignment horizontal="center"/>
    </xf>
    <xf numFmtId="38" fontId="5" fillId="5" borderId="0" xfId="0" applyNumberFormat="1" applyFont="1" applyFill="1" applyBorder="1"/>
    <xf numFmtId="170" fontId="11" fillId="5" borderId="0" xfId="3" applyNumberFormat="1" applyFont="1" applyFill="1" applyAlignment="1">
      <alignment horizontal="center"/>
    </xf>
    <xf numFmtId="37" fontId="5" fillId="0" borderId="9" xfId="0" applyNumberFormat="1" applyFont="1" applyFill="1" applyBorder="1" applyAlignment="1">
      <alignment horizontal="center"/>
    </xf>
    <xf numFmtId="9" fontId="5" fillId="0" borderId="14" xfId="0" applyNumberFormat="1" applyFont="1" applyBorder="1" applyAlignment="1">
      <alignment horizontal="center" wrapText="1"/>
    </xf>
    <xf numFmtId="9" fontId="5" fillId="6" borderId="0" xfId="0" applyNumberFormat="1" applyFont="1" applyFill="1" applyBorder="1" applyAlignment="1">
      <alignment horizontal="center"/>
    </xf>
    <xf numFmtId="9" fontId="5" fillId="6" borderId="14" xfId="0" applyNumberFormat="1" applyFont="1" applyFill="1" applyBorder="1" applyAlignment="1">
      <alignment horizontal="center" wrapText="1"/>
    </xf>
    <xf numFmtId="0" fontId="0" fillId="6" borderId="0" xfId="0" applyFill="1"/>
    <xf numFmtId="9" fontId="0" fillId="6" borderId="0" xfId="4" applyFont="1" applyFill="1"/>
    <xf numFmtId="38" fontId="5" fillId="5" borderId="12" xfId="0" applyNumberFormat="1" applyFont="1" applyFill="1" applyBorder="1"/>
    <xf numFmtId="38" fontId="5" fillId="0" borderId="18" xfId="0" applyNumberFormat="1" applyFont="1" applyFill="1" applyBorder="1"/>
    <xf numFmtId="38" fontId="5" fillId="5" borderId="17" xfId="0" applyNumberFormat="1" applyFont="1" applyFill="1" applyBorder="1"/>
    <xf numFmtId="9" fontId="4" fillId="6" borderId="9" xfId="0" applyNumberFormat="1" applyFont="1" applyFill="1" applyBorder="1"/>
    <xf numFmtId="38" fontId="5" fillId="5" borderId="7" xfId="0" applyNumberFormat="1" applyFont="1" applyFill="1" applyBorder="1"/>
    <xf numFmtId="38" fontId="4" fillId="5" borderId="5" xfId="0" applyNumberFormat="1" applyFont="1" applyFill="1" applyBorder="1"/>
    <xf numFmtId="38" fontId="5" fillId="5" borderId="10" xfId="0" applyNumberFormat="1" applyFont="1" applyFill="1" applyBorder="1"/>
    <xf numFmtId="38" fontId="5" fillId="5" borderId="14" xfId="0" applyNumberFormat="1" applyFont="1" applyFill="1" applyBorder="1"/>
    <xf numFmtId="38" fontId="4" fillId="5" borderId="11" xfId="0" applyNumberFormat="1" applyFont="1" applyFill="1" applyBorder="1"/>
    <xf numFmtId="37" fontId="5" fillId="0" borderId="13" xfId="0" applyNumberFormat="1" applyFont="1" applyFill="1" applyBorder="1" applyAlignment="1">
      <alignment horizontal="center"/>
    </xf>
    <xf numFmtId="38" fontId="5" fillId="0" borderId="15" xfId="0" applyNumberFormat="1" applyFont="1" applyFill="1" applyBorder="1"/>
    <xf numFmtId="37" fontId="5" fillId="5" borderId="13" xfId="0" applyNumberFormat="1" applyFont="1" applyFill="1" applyBorder="1" applyAlignment="1">
      <alignment horizontal="center" wrapText="1"/>
    </xf>
    <xf numFmtId="37" fontId="3" fillId="5" borderId="16" xfId="0" applyNumberFormat="1" applyFont="1" applyFill="1" applyBorder="1" applyAlignment="1">
      <alignment horizontal="center"/>
    </xf>
    <xf numFmtId="37" fontId="3" fillId="5" borderId="2" xfId="0" applyNumberFormat="1" applyFont="1" applyFill="1" applyBorder="1" applyAlignment="1">
      <alignment horizontal="center"/>
    </xf>
    <xf numFmtId="37" fontId="5" fillId="5" borderId="2" xfId="0" applyNumberFormat="1" applyFont="1" applyFill="1" applyBorder="1" applyAlignment="1">
      <alignment horizontal="center"/>
    </xf>
    <xf numFmtId="38" fontId="4" fillId="5" borderId="2" xfId="0" applyNumberFormat="1" applyFont="1" applyFill="1" applyBorder="1"/>
    <xf numFmtId="38" fontId="4" fillId="5" borderId="2" xfId="0" applyNumberFormat="1" applyFont="1" applyFill="1" applyBorder="1" applyAlignment="1" applyProtection="1"/>
    <xf numFmtId="38" fontId="5" fillId="0" borderId="13" xfId="0" applyNumberFormat="1" applyFont="1" applyBorder="1" applyAlignment="1">
      <alignment horizontal="center"/>
    </xf>
    <xf numFmtId="38" fontId="5" fillId="0" borderId="16" xfId="0" applyNumberFormat="1" applyFont="1" applyBorder="1" applyAlignment="1">
      <alignment horizontal="center"/>
    </xf>
    <xf numFmtId="38" fontId="5" fillId="0" borderId="2" xfId="0" applyNumberFormat="1" applyFont="1" applyBorder="1"/>
    <xf numFmtId="5" fontId="4" fillId="0" borderId="2" xfId="0" applyNumberFormat="1" applyFont="1" applyBorder="1"/>
    <xf numFmtId="9" fontId="4" fillId="0" borderId="8" xfId="4" applyNumberFormat="1" applyFont="1" applyBorder="1"/>
    <xf numFmtId="9" fontId="0" fillId="0" borderId="1" xfId="4" applyFont="1" applyFill="1" applyBorder="1"/>
    <xf numFmtId="0" fontId="12" fillId="7" borderId="0" xfId="3" applyFont="1" applyFill="1"/>
    <xf numFmtId="168" fontId="7" fillId="7" borderId="0" xfId="3" applyNumberFormat="1" applyFill="1"/>
    <xf numFmtId="0" fontId="7" fillId="7" borderId="0" xfId="3" applyNumberFormat="1" applyFill="1"/>
    <xf numFmtId="39" fontId="12" fillId="7" borderId="0" xfId="3" applyNumberFormat="1" applyFont="1" applyFill="1"/>
    <xf numFmtId="7" fontId="19" fillId="0" borderId="12" xfId="3" applyNumberFormat="1" applyFont="1" applyBorder="1"/>
    <xf numFmtId="1" fontId="3" fillId="0" borderId="0" xfId="0" applyNumberFormat="1" applyFont="1" applyAlignment="1">
      <alignment horizontal="left" vertical="top" wrapText="1"/>
    </xf>
    <xf numFmtId="0" fontId="5" fillId="0" borderId="0" xfId="0" quotePrefix="1" applyFont="1" applyAlignment="1">
      <alignment horizontal="left" vertical="top" wrapText="1"/>
    </xf>
  </cellXfs>
  <cellStyles count="5">
    <cellStyle name="Currency" xfId="1" builtinId="4"/>
    <cellStyle name="Currency_IS Depr Forecast FY07" xfId="2"/>
    <cellStyle name="Normal" xfId="0" builtinId="0"/>
    <cellStyle name="Normal_IS Depr Forecast FY07" xfId="3"/>
    <cellStyle name="Percent" xfId="4" builtinId="5"/>
  </cellStyles>
  <dxfs count="0"/>
  <tableStyles count="0" defaultTableStyle="TableStyleMedium2" defaultPivotStyle="PivotStyleLight16"/>
  <colors>
    <mruColors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6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56" sqref="K56"/>
    </sheetView>
  </sheetViews>
  <sheetFormatPr defaultRowHeight="12.75" x14ac:dyDescent="0.2"/>
  <cols>
    <col min="1" max="1" width="10.5703125" customWidth="1"/>
    <col min="2" max="2" width="31.85546875" bestFit="1" customWidth="1"/>
    <col min="3" max="3" width="9.7109375" bestFit="1" customWidth="1"/>
    <col min="4" max="4" width="10.42578125" bestFit="1" customWidth="1"/>
    <col min="5" max="6" width="9.7109375" bestFit="1" customWidth="1"/>
    <col min="7" max="7" width="9.42578125" bestFit="1" customWidth="1"/>
    <col min="8" max="8" width="7.85546875" bestFit="1" customWidth="1"/>
    <col min="9" max="9" width="8.85546875" bestFit="1" customWidth="1"/>
  </cols>
  <sheetData>
    <row r="1" spans="1:9" ht="64.5" customHeight="1" x14ac:dyDescent="0.2">
      <c r="A1" s="128" t="s">
        <v>164</v>
      </c>
      <c r="B1" s="128"/>
      <c r="C1" s="109" t="s">
        <v>68</v>
      </c>
      <c r="D1" s="94" t="s">
        <v>67</v>
      </c>
      <c r="E1" s="43" t="s">
        <v>143</v>
      </c>
      <c r="F1" s="111" t="s">
        <v>139</v>
      </c>
      <c r="G1" s="117" t="s">
        <v>142</v>
      </c>
      <c r="H1" s="37" t="s">
        <v>73</v>
      </c>
      <c r="I1" s="96" t="s">
        <v>73</v>
      </c>
    </row>
    <row r="2" spans="1:9" ht="26.25" thickBot="1" x14ac:dyDescent="0.25">
      <c r="A2" s="129" t="s">
        <v>0</v>
      </c>
      <c r="B2" s="129"/>
      <c r="C2" s="84" t="s">
        <v>69</v>
      </c>
      <c r="D2" s="83" t="s">
        <v>69</v>
      </c>
      <c r="E2" s="85" t="s">
        <v>69</v>
      </c>
      <c r="F2" s="112" t="s">
        <v>69</v>
      </c>
      <c r="G2" s="118" t="s">
        <v>72</v>
      </c>
      <c r="H2" s="95" t="s">
        <v>144</v>
      </c>
      <c r="I2" s="97" t="s">
        <v>145</v>
      </c>
    </row>
    <row r="3" spans="1:9" x14ac:dyDescent="0.2">
      <c r="A3" s="4" t="s">
        <v>1</v>
      </c>
      <c r="B3" s="3"/>
      <c r="C3" s="26" t="s">
        <v>70</v>
      </c>
      <c r="D3" s="28" t="s">
        <v>70</v>
      </c>
      <c r="E3" s="48" t="s">
        <v>70</v>
      </c>
      <c r="F3" s="113" t="s">
        <v>70</v>
      </c>
      <c r="G3" s="119"/>
      <c r="H3" s="38"/>
      <c r="I3" s="98"/>
    </row>
    <row r="4" spans="1:9" x14ac:dyDescent="0.2">
      <c r="A4" s="5" t="s">
        <v>2</v>
      </c>
      <c r="B4" s="5"/>
      <c r="C4" s="27" t="s">
        <v>86</v>
      </c>
      <c r="D4" s="29" t="s">
        <v>71</v>
      </c>
      <c r="E4" s="49"/>
      <c r="F4" s="114"/>
      <c r="G4" s="119"/>
      <c r="H4" s="38"/>
      <c r="I4" s="98"/>
    </row>
    <row r="5" spans="1:9" x14ac:dyDescent="0.2">
      <c r="A5" s="6">
        <v>7010</v>
      </c>
      <c r="B5" s="7" t="s">
        <v>3</v>
      </c>
      <c r="C5" s="19">
        <v>1779100.63</v>
      </c>
      <c r="D5" s="24">
        <v>1696994.88</v>
      </c>
      <c r="E5" s="50">
        <v>2354244</v>
      </c>
      <c r="F5" s="115">
        <f>E5</f>
        <v>2354244</v>
      </c>
      <c r="G5" s="120">
        <f>F5-D5</f>
        <v>657249.12000000011</v>
      </c>
      <c r="H5" s="39">
        <f>G5/D5</f>
        <v>0.38730176958459661</v>
      </c>
      <c r="I5" s="99">
        <f>(F5-E5)/E5</f>
        <v>0</v>
      </c>
    </row>
    <row r="6" spans="1:9" x14ac:dyDescent="0.2">
      <c r="A6" s="6">
        <v>7100</v>
      </c>
      <c r="B6" s="1" t="s">
        <v>4</v>
      </c>
      <c r="C6" s="19">
        <v>317268.75</v>
      </c>
      <c r="D6" s="24">
        <v>329994.81599999999</v>
      </c>
      <c r="E6" s="50">
        <v>388450.26</v>
      </c>
      <c r="F6" s="115">
        <f t="shared" ref="F6:F15" si="0">E6</f>
        <v>388450.26</v>
      </c>
      <c r="G6" s="120">
        <f>F6-D6</f>
        <v>58455.444000000018</v>
      </c>
      <c r="H6" s="39">
        <f>G6/D6</f>
        <v>0.17714049180699862</v>
      </c>
      <c r="I6" s="99">
        <f>(F6-E6)/E6</f>
        <v>0</v>
      </c>
    </row>
    <row r="7" spans="1:9" x14ac:dyDescent="0.2">
      <c r="A7" s="6">
        <v>7110</v>
      </c>
      <c r="B7" s="1" t="s">
        <v>87</v>
      </c>
      <c r="C7" s="19">
        <v>81690.23</v>
      </c>
      <c r="D7" s="24">
        <v>0</v>
      </c>
      <c r="E7" s="50">
        <v>0</v>
      </c>
      <c r="F7" s="115">
        <f t="shared" si="0"/>
        <v>0</v>
      </c>
      <c r="G7" s="120">
        <v>0</v>
      </c>
      <c r="H7" s="39"/>
      <c r="I7" s="98"/>
    </row>
    <row r="8" spans="1:9" x14ac:dyDescent="0.2">
      <c r="A8" s="6">
        <v>7120</v>
      </c>
      <c r="B8" s="1" t="s">
        <v>88</v>
      </c>
      <c r="C8" s="19">
        <v>34945.269999999997</v>
      </c>
      <c r="D8" s="24">
        <v>0</v>
      </c>
      <c r="E8" s="50">
        <v>0</v>
      </c>
      <c r="F8" s="115">
        <f t="shared" si="0"/>
        <v>0</v>
      </c>
      <c r="G8" s="120">
        <v>0</v>
      </c>
      <c r="H8" s="39"/>
      <c r="I8" s="98"/>
    </row>
    <row r="9" spans="1:9" x14ac:dyDescent="0.2">
      <c r="A9" s="6">
        <v>7300</v>
      </c>
      <c r="B9" s="1" t="s">
        <v>5</v>
      </c>
      <c r="C9" s="19">
        <v>126269.36</v>
      </c>
      <c r="D9" s="24">
        <v>117789.84</v>
      </c>
      <c r="E9" s="50">
        <v>164797.07999999999</v>
      </c>
      <c r="F9" s="115">
        <f t="shared" si="0"/>
        <v>164797.07999999999</v>
      </c>
      <c r="G9" s="120">
        <f>F9-D9</f>
        <v>47007.239999999991</v>
      </c>
      <c r="H9" s="39">
        <f>G9/D9</f>
        <v>0.39907720394220753</v>
      </c>
      <c r="I9" s="99">
        <f>(F9-E9)/E9</f>
        <v>0</v>
      </c>
    </row>
    <row r="10" spans="1:9" x14ac:dyDescent="0.2">
      <c r="A10" s="6">
        <v>7310</v>
      </c>
      <c r="B10" s="1" t="s">
        <v>6</v>
      </c>
      <c r="C10" s="19">
        <v>181.06</v>
      </c>
      <c r="D10" s="24">
        <v>0</v>
      </c>
      <c r="E10" s="50">
        <v>0</v>
      </c>
      <c r="F10" s="115">
        <f t="shared" si="0"/>
        <v>0</v>
      </c>
      <c r="G10" s="120">
        <v>0</v>
      </c>
      <c r="H10" s="39"/>
      <c r="I10" s="98"/>
    </row>
    <row r="11" spans="1:9" x14ac:dyDescent="0.2">
      <c r="A11" s="6">
        <v>7150</v>
      </c>
      <c r="B11" s="1" t="s">
        <v>154</v>
      </c>
      <c r="C11" s="19">
        <v>0</v>
      </c>
      <c r="D11" s="24">
        <v>0</v>
      </c>
      <c r="E11" s="50">
        <v>0</v>
      </c>
      <c r="F11" s="115">
        <f t="shared" si="0"/>
        <v>0</v>
      </c>
      <c r="G11" s="120">
        <v>0</v>
      </c>
      <c r="H11" s="39"/>
      <c r="I11" s="98"/>
    </row>
    <row r="12" spans="1:9" x14ac:dyDescent="0.2">
      <c r="A12" s="6">
        <v>7200</v>
      </c>
      <c r="B12" s="1" t="s">
        <v>7</v>
      </c>
      <c r="C12" s="19">
        <v>0</v>
      </c>
      <c r="D12" s="24">
        <v>0</v>
      </c>
      <c r="E12" s="50">
        <v>0</v>
      </c>
      <c r="F12" s="115">
        <f t="shared" si="0"/>
        <v>0</v>
      </c>
      <c r="G12" s="120">
        <v>0</v>
      </c>
      <c r="H12" s="39"/>
      <c r="I12" s="98"/>
    </row>
    <row r="13" spans="1:9" x14ac:dyDescent="0.2">
      <c r="A13" s="6">
        <v>7210</v>
      </c>
      <c r="B13" s="1" t="s">
        <v>8</v>
      </c>
      <c r="C13" s="19">
        <v>0</v>
      </c>
      <c r="D13" s="24">
        <v>0</v>
      </c>
      <c r="E13" s="50">
        <v>0</v>
      </c>
      <c r="F13" s="115">
        <f t="shared" si="0"/>
        <v>0</v>
      </c>
      <c r="G13" s="120">
        <v>0</v>
      </c>
      <c r="H13" s="39"/>
      <c r="I13" s="98"/>
    </row>
    <row r="14" spans="1:9" x14ac:dyDescent="0.2">
      <c r="A14" s="6">
        <v>7030</v>
      </c>
      <c r="B14" s="1" t="s">
        <v>9</v>
      </c>
      <c r="C14" s="19">
        <v>4976.34</v>
      </c>
      <c r="D14" s="24">
        <v>6561.3360000000002</v>
      </c>
      <c r="E14" s="50">
        <v>0</v>
      </c>
      <c r="F14" s="115">
        <f t="shared" si="0"/>
        <v>0</v>
      </c>
      <c r="G14" s="120">
        <v>0</v>
      </c>
      <c r="H14" s="39"/>
      <c r="I14" s="98"/>
    </row>
    <row r="15" spans="1:9" x14ac:dyDescent="0.2">
      <c r="A15" s="6">
        <v>7040</v>
      </c>
      <c r="B15" s="1" t="s">
        <v>10</v>
      </c>
      <c r="C15" s="19">
        <v>20073.099999999999</v>
      </c>
      <c r="D15" s="24">
        <v>46410</v>
      </c>
      <c r="E15" s="50">
        <v>0</v>
      </c>
      <c r="F15" s="115">
        <f t="shared" si="0"/>
        <v>0</v>
      </c>
      <c r="G15" s="120">
        <v>0</v>
      </c>
      <c r="H15" s="39"/>
      <c r="I15" s="98"/>
    </row>
    <row r="16" spans="1:9" x14ac:dyDescent="0.2">
      <c r="A16" s="8" t="s">
        <v>11</v>
      </c>
      <c r="B16" s="8"/>
      <c r="C16" s="16">
        <f>SUM(C5:C15)</f>
        <v>2364504.7399999998</v>
      </c>
      <c r="D16" s="25">
        <f>SUM(D5:D15)</f>
        <v>2197750.872</v>
      </c>
      <c r="E16" s="25">
        <f>SUM(E5:E15)</f>
        <v>2907491.34</v>
      </c>
      <c r="F16" s="16">
        <f>SUM(F5:F15)</f>
        <v>2907491.34</v>
      </c>
      <c r="G16" s="16">
        <f>SUM(G5:G15)</f>
        <v>762711.80400000012</v>
      </c>
      <c r="H16" s="121">
        <f>G16/D16</f>
        <v>0.34704197537454107</v>
      </c>
      <c r="I16" s="122">
        <f>(F16-E16)/E16</f>
        <v>0</v>
      </c>
    </row>
    <row r="17" spans="1:9" x14ac:dyDescent="0.2">
      <c r="A17" s="6"/>
      <c r="B17" s="1"/>
      <c r="C17" s="15"/>
      <c r="D17" s="21"/>
      <c r="E17" s="50"/>
      <c r="F17" s="115"/>
      <c r="G17" s="120">
        <v>0</v>
      </c>
      <c r="H17" s="39"/>
      <c r="I17" s="98"/>
    </row>
    <row r="18" spans="1:9" x14ac:dyDescent="0.2">
      <c r="A18" s="5" t="s">
        <v>12</v>
      </c>
      <c r="B18" s="10"/>
      <c r="C18" s="15"/>
      <c r="D18" s="21"/>
      <c r="E18" s="50"/>
      <c r="F18" s="115"/>
      <c r="G18" s="120">
        <v>0</v>
      </c>
      <c r="H18" s="39"/>
      <c r="I18" s="98"/>
    </row>
    <row r="19" spans="1:9" x14ac:dyDescent="0.2">
      <c r="A19" s="6">
        <v>7600</v>
      </c>
      <c r="B19" s="11" t="s">
        <v>13</v>
      </c>
      <c r="C19" s="15"/>
      <c r="D19" s="21"/>
      <c r="E19" s="50"/>
      <c r="F19" s="115"/>
      <c r="G19" s="120">
        <v>0</v>
      </c>
      <c r="H19" s="39"/>
      <c r="I19" s="98"/>
    </row>
    <row r="20" spans="1:9" x14ac:dyDescent="0.2">
      <c r="A20" s="6">
        <v>7620</v>
      </c>
      <c r="B20" s="11" t="s">
        <v>14</v>
      </c>
      <c r="C20" s="19">
        <v>5480.5</v>
      </c>
      <c r="D20" s="24">
        <v>1137.5999999999999</v>
      </c>
      <c r="E20" s="50">
        <v>2000</v>
      </c>
      <c r="F20" s="115">
        <f>E20</f>
        <v>2000</v>
      </c>
      <c r="G20" s="120">
        <f>F20-D20</f>
        <v>862.40000000000009</v>
      </c>
      <c r="H20" s="39">
        <f>G20/D20</f>
        <v>0.75808720112517591</v>
      </c>
      <c r="I20" s="99">
        <f>(F20-E20)/E20</f>
        <v>0</v>
      </c>
    </row>
    <row r="21" spans="1:9" x14ac:dyDescent="0.2">
      <c r="A21" s="6">
        <v>7630</v>
      </c>
      <c r="B21" s="11" t="s">
        <v>15</v>
      </c>
      <c r="C21" s="19">
        <v>150</v>
      </c>
      <c r="D21" s="24">
        <v>72</v>
      </c>
      <c r="E21" s="50">
        <v>0</v>
      </c>
      <c r="F21" s="115">
        <f t="shared" ref="F21:F28" si="1">E21</f>
        <v>0</v>
      </c>
      <c r="G21" s="120">
        <v>0</v>
      </c>
      <c r="H21" s="39">
        <f>G21/D21</f>
        <v>0</v>
      </c>
      <c r="I21" s="98"/>
    </row>
    <row r="22" spans="1:9" x14ac:dyDescent="0.2">
      <c r="A22" s="6">
        <v>7640</v>
      </c>
      <c r="B22" s="11" t="s">
        <v>16</v>
      </c>
      <c r="C22" s="19">
        <v>0</v>
      </c>
      <c r="D22" s="24">
        <v>0</v>
      </c>
      <c r="E22" s="50">
        <v>0</v>
      </c>
      <c r="F22" s="115">
        <f t="shared" si="1"/>
        <v>0</v>
      </c>
      <c r="G22" s="120">
        <v>0</v>
      </c>
      <c r="H22" s="39"/>
      <c r="I22" s="98"/>
    </row>
    <row r="23" spans="1:9" x14ac:dyDescent="0.2">
      <c r="A23" s="6">
        <v>7650</v>
      </c>
      <c r="B23" s="11" t="s">
        <v>17</v>
      </c>
      <c r="C23" s="19">
        <v>0</v>
      </c>
      <c r="D23" s="24">
        <v>0</v>
      </c>
      <c r="E23" s="50">
        <v>0</v>
      </c>
      <c r="F23" s="115">
        <f t="shared" si="1"/>
        <v>0</v>
      </c>
      <c r="G23" s="120">
        <v>0</v>
      </c>
      <c r="H23" s="39"/>
      <c r="I23" s="98"/>
    </row>
    <row r="24" spans="1:9" x14ac:dyDescent="0.2">
      <c r="A24" s="6">
        <v>7660</v>
      </c>
      <c r="B24" s="11" t="s">
        <v>18</v>
      </c>
      <c r="C24" s="19">
        <v>0</v>
      </c>
      <c r="D24" s="24">
        <v>0</v>
      </c>
      <c r="E24" s="50">
        <v>0</v>
      </c>
      <c r="F24" s="115">
        <f t="shared" si="1"/>
        <v>0</v>
      </c>
      <c r="G24" s="120">
        <v>0</v>
      </c>
      <c r="H24" s="39"/>
      <c r="I24" s="98"/>
    </row>
    <row r="25" spans="1:9" x14ac:dyDescent="0.2">
      <c r="A25" s="6">
        <v>7680</v>
      </c>
      <c r="B25" s="11" t="s">
        <v>19</v>
      </c>
      <c r="C25" s="19">
        <v>0</v>
      </c>
      <c r="D25" s="24">
        <v>0</v>
      </c>
      <c r="E25" s="50">
        <v>0</v>
      </c>
      <c r="F25" s="115">
        <f t="shared" si="1"/>
        <v>0</v>
      </c>
      <c r="G25" s="120">
        <v>0</v>
      </c>
      <c r="H25" s="39"/>
      <c r="I25" s="98"/>
    </row>
    <row r="26" spans="1:9" x14ac:dyDescent="0.2">
      <c r="A26" s="6">
        <v>7690</v>
      </c>
      <c r="B26" s="11" t="s">
        <v>20</v>
      </c>
      <c r="C26" s="19">
        <v>45285.82</v>
      </c>
      <c r="D26" s="24">
        <v>56231.591999999997</v>
      </c>
      <c r="E26" s="50">
        <v>18918</v>
      </c>
      <c r="F26" s="115">
        <f>C26</f>
        <v>45285.82</v>
      </c>
      <c r="G26" s="120">
        <f>F26-D26</f>
        <v>-10945.771999999997</v>
      </c>
      <c r="H26" s="39">
        <f>G26/D26</f>
        <v>-0.19465520378651199</v>
      </c>
      <c r="I26" s="99">
        <f>(F26-E26)/E26</f>
        <v>1.3937953272016068</v>
      </c>
    </row>
    <row r="27" spans="1:9" x14ac:dyDescent="0.2">
      <c r="A27" s="6">
        <v>7720</v>
      </c>
      <c r="B27" s="11" t="s">
        <v>21</v>
      </c>
      <c r="C27" s="19">
        <v>338629.24</v>
      </c>
      <c r="D27" s="24">
        <v>283941</v>
      </c>
      <c r="E27" s="50">
        <v>224800</v>
      </c>
      <c r="F27" s="115">
        <v>124800</v>
      </c>
      <c r="G27" s="120">
        <f>F27-D27</f>
        <v>-159141</v>
      </c>
      <c r="H27" s="39">
        <f>G27/D27</f>
        <v>-0.56047206990184584</v>
      </c>
      <c r="I27" s="99">
        <f>(F27-E27)/E27</f>
        <v>-0.44483985765124556</v>
      </c>
    </row>
    <row r="28" spans="1:9" x14ac:dyDescent="0.2">
      <c r="A28" s="6">
        <v>7730</v>
      </c>
      <c r="B28" s="11" t="s">
        <v>22</v>
      </c>
      <c r="C28" s="19">
        <v>38253.56</v>
      </c>
      <c r="D28" s="24">
        <v>26436.312000000002</v>
      </c>
      <c r="E28" s="50">
        <v>28960</v>
      </c>
      <c r="F28" s="115">
        <f t="shared" si="1"/>
        <v>28960</v>
      </c>
      <c r="G28" s="120">
        <f>F28-D28</f>
        <v>2523.6879999999983</v>
      </c>
      <c r="H28" s="39">
        <f>G28/D28</f>
        <v>9.5462937492945238E-2</v>
      </c>
      <c r="I28" s="99">
        <f>(F28-E28)/E28</f>
        <v>0</v>
      </c>
    </row>
    <row r="29" spans="1:9" x14ac:dyDescent="0.2">
      <c r="A29" s="12"/>
      <c r="B29" s="13" t="s">
        <v>155</v>
      </c>
      <c r="C29" s="17">
        <f>SUM(C19:C28)</f>
        <v>427799.12</v>
      </c>
      <c r="D29" s="22">
        <f>SUM(D19:D28)</f>
        <v>367818.50399999996</v>
      </c>
      <c r="E29" s="22">
        <f>SUM(E19:E28)</f>
        <v>274678</v>
      </c>
      <c r="F29" s="16">
        <f>SUM(F19:F28)</f>
        <v>201045.82</v>
      </c>
      <c r="G29" s="16">
        <f>SUM(G19:G28)</f>
        <v>-166700.68400000001</v>
      </c>
      <c r="H29" s="121">
        <f>G29/D29</f>
        <v>-0.45321451255753037</v>
      </c>
      <c r="I29" s="122">
        <f>(F29-E29)/E29</f>
        <v>-0.26806726421482607</v>
      </c>
    </row>
    <row r="30" spans="1:9" x14ac:dyDescent="0.2">
      <c r="A30" s="6"/>
      <c r="B30" s="11"/>
      <c r="C30" s="18"/>
      <c r="D30" s="23"/>
      <c r="E30" s="51"/>
      <c r="F30" s="116"/>
      <c r="G30" s="120"/>
      <c r="H30" s="39"/>
      <c r="I30" s="98"/>
    </row>
    <row r="31" spans="1:9" x14ac:dyDescent="0.2">
      <c r="A31" s="6">
        <v>8600</v>
      </c>
      <c r="B31" s="11" t="s">
        <v>23</v>
      </c>
      <c r="C31" s="19">
        <v>78719.31</v>
      </c>
      <c r="D31" s="24">
        <v>39105</v>
      </c>
      <c r="E31" s="50">
        <v>67700.3</v>
      </c>
      <c r="F31" s="115">
        <f>E31</f>
        <v>67700.3</v>
      </c>
      <c r="G31" s="120">
        <f>F31-D31</f>
        <v>28595.300000000003</v>
      </c>
      <c r="H31" s="39">
        <f>G31/D31</f>
        <v>0.73124408643395988</v>
      </c>
      <c r="I31" s="99">
        <f>(F31-E31)/E31</f>
        <v>0</v>
      </c>
    </row>
    <row r="32" spans="1:9" x14ac:dyDescent="0.2">
      <c r="A32" s="6">
        <v>8610</v>
      </c>
      <c r="B32" s="11" t="s">
        <v>24</v>
      </c>
      <c r="C32" s="19">
        <v>0</v>
      </c>
      <c r="D32" s="24">
        <v>0</v>
      </c>
      <c r="E32" s="50">
        <v>0</v>
      </c>
      <c r="F32" s="115"/>
      <c r="G32" s="120">
        <f>F32-D32</f>
        <v>0</v>
      </c>
      <c r="H32" s="39"/>
      <c r="I32" s="98"/>
    </row>
    <row r="33" spans="1:9" x14ac:dyDescent="0.2">
      <c r="A33" s="6">
        <v>8620</v>
      </c>
      <c r="B33" s="11" t="s">
        <v>25</v>
      </c>
      <c r="C33" s="19">
        <v>6004.26</v>
      </c>
      <c r="D33" s="24">
        <v>1326.84</v>
      </c>
      <c r="E33" s="50">
        <v>14000</v>
      </c>
      <c r="F33" s="115">
        <f>E33</f>
        <v>14000</v>
      </c>
      <c r="G33" s="120">
        <f>F33-D33</f>
        <v>12673.16</v>
      </c>
      <c r="H33" s="39">
        <f>G33/D33</f>
        <v>9.5513852461487456</v>
      </c>
      <c r="I33" s="99">
        <f>(F33-E33)/E33</f>
        <v>0</v>
      </c>
    </row>
    <row r="34" spans="1:9" x14ac:dyDescent="0.2">
      <c r="A34" s="6">
        <v>8630</v>
      </c>
      <c r="B34" s="11" t="s">
        <v>26</v>
      </c>
      <c r="C34" s="19">
        <v>49282.49</v>
      </c>
      <c r="D34" s="24">
        <v>18282</v>
      </c>
      <c r="E34" s="50">
        <v>65000</v>
      </c>
      <c r="F34" s="115">
        <v>35000</v>
      </c>
      <c r="G34" s="120">
        <f>F34-D34</f>
        <v>16718</v>
      </c>
      <c r="H34" s="39">
        <f>G34/D34</f>
        <v>0.91445137293512746</v>
      </c>
      <c r="I34" s="99">
        <f>(F34-E34)/E34</f>
        <v>-0.46153846153846156</v>
      </c>
    </row>
    <row r="35" spans="1:9" x14ac:dyDescent="0.2">
      <c r="A35" s="12"/>
      <c r="B35" s="13" t="s">
        <v>27</v>
      </c>
      <c r="C35" s="17">
        <f>SUM(C31:C34)</f>
        <v>134006.06</v>
      </c>
      <c r="D35" s="22">
        <f>SUM(D31:D34)</f>
        <v>58713.84</v>
      </c>
      <c r="E35" s="22">
        <f>SUM(E31:E34)</f>
        <v>146700.29999999999</v>
      </c>
      <c r="F35" s="16">
        <f>SUM(F31:F34)</f>
        <v>116700.3</v>
      </c>
      <c r="G35" s="16">
        <f>SUM(G31:G34)</f>
        <v>57986.460000000006</v>
      </c>
      <c r="H35" s="121">
        <f>G35/D35</f>
        <v>0.98761143880216329</v>
      </c>
      <c r="I35" s="122">
        <f>(F35-E35)/E35</f>
        <v>-0.2044985593076496</v>
      </c>
    </row>
    <row r="36" spans="1:9" x14ac:dyDescent="0.2">
      <c r="A36" s="6"/>
      <c r="B36" s="11"/>
      <c r="C36" s="18"/>
      <c r="D36" s="23"/>
      <c r="E36" s="51"/>
      <c r="F36" s="116"/>
      <c r="G36" s="120"/>
      <c r="H36" s="39"/>
      <c r="I36" s="98"/>
    </row>
    <row r="37" spans="1:9" x14ac:dyDescent="0.2">
      <c r="A37" s="6">
        <v>7550</v>
      </c>
      <c r="B37" s="11" t="s">
        <v>28</v>
      </c>
      <c r="C37" s="19">
        <v>0</v>
      </c>
      <c r="D37" s="24">
        <v>0</v>
      </c>
      <c r="E37" s="50">
        <v>0</v>
      </c>
      <c r="F37" s="115">
        <f>E37</f>
        <v>0</v>
      </c>
      <c r="G37" s="120">
        <f t="shared" ref="G37:G69" si="2">F37-D37</f>
        <v>0</v>
      </c>
      <c r="H37" s="39"/>
      <c r="I37" s="99"/>
    </row>
    <row r="38" spans="1:9" x14ac:dyDescent="0.2">
      <c r="A38" s="6">
        <v>7840</v>
      </c>
      <c r="B38" s="11" t="s">
        <v>29</v>
      </c>
      <c r="C38" s="19">
        <v>407.99</v>
      </c>
      <c r="D38" s="24">
        <v>58.248000000000005</v>
      </c>
      <c r="E38" s="50">
        <v>0</v>
      </c>
      <c r="F38" s="115">
        <f t="shared" ref="F38:F68" si="3">E38</f>
        <v>0</v>
      </c>
      <c r="G38" s="120">
        <f t="shared" si="2"/>
        <v>-58.248000000000005</v>
      </c>
      <c r="H38" s="39">
        <f t="shared" ref="H38:H81" si="4">G38/D38</f>
        <v>-1</v>
      </c>
      <c r="I38" s="99"/>
    </row>
    <row r="39" spans="1:9" x14ac:dyDescent="0.2">
      <c r="A39" s="6">
        <v>7850</v>
      </c>
      <c r="B39" s="11" t="s">
        <v>30</v>
      </c>
      <c r="C39" s="19">
        <v>4509.46</v>
      </c>
      <c r="D39" s="24">
        <v>4006.3679999999999</v>
      </c>
      <c r="E39" s="50">
        <v>4000</v>
      </c>
      <c r="F39" s="115">
        <f t="shared" si="3"/>
        <v>4000</v>
      </c>
      <c r="G39" s="120">
        <f t="shared" si="2"/>
        <v>-6.3679999999999382</v>
      </c>
      <c r="H39" s="39">
        <f t="shared" si="4"/>
        <v>-1.5894695644533747E-3</v>
      </c>
      <c r="I39" s="99">
        <f t="shared" ref="I39:I81" si="5">(F39-E39)/E39</f>
        <v>0</v>
      </c>
    </row>
    <row r="40" spans="1:9" x14ac:dyDescent="0.2">
      <c r="A40" s="6">
        <v>7860</v>
      </c>
      <c r="B40" s="11" t="s">
        <v>31</v>
      </c>
      <c r="C40" s="19">
        <v>2550.89</v>
      </c>
      <c r="D40" s="24">
        <v>1750.2</v>
      </c>
      <c r="E40" s="50">
        <v>2600</v>
      </c>
      <c r="F40" s="115">
        <f t="shared" si="3"/>
        <v>2600</v>
      </c>
      <c r="G40" s="120">
        <f t="shared" si="2"/>
        <v>849.8</v>
      </c>
      <c r="H40" s="39">
        <f t="shared" si="4"/>
        <v>0.48554450919894865</v>
      </c>
      <c r="I40" s="99">
        <f t="shared" si="5"/>
        <v>0</v>
      </c>
    </row>
    <row r="41" spans="1:9" x14ac:dyDescent="0.2">
      <c r="A41" s="6">
        <v>7870</v>
      </c>
      <c r="B41" s="11" t="s">
        <v>32</v>
      </c>
      <c r="C41" s="19">
        <v>182515.84</v>
      </c>
      <c r="D41" s="24">
        <v>83912.376000000004</v>
      </c>
      <c r="E41" s="50">
        <v>115307</v>
      </c>
      <c r="F41" s="115">
        <v>106000</v>
      </c>
      <c r="G41" s="120">
        <f t="shared" si="2"/>
        <v>22087.623999999996</v>
      </c>
      <c r="H41" s="39">
        <f t="shared" si="4"/>
        <v>0.26322248341531879</v>
      </c>
      <c r="I41" s="99">
        <f t="shared" si="5"/>
        <v>-8.071496093038584E-2</v>
      </c>
    </row>
    <row r="42" spans="1:9" x14ac:dyDescent="0.2">
      <c r="A42" s="6">
        <v>7880</v>
      </c>
      <c r="B42" s="11" t="s">
        <v>33</v>
      </c>
      <c r="C42" s="19">
        <v>0</v>
      </c>
      <c r="D42" s="24">
        <v>0</v>
      </c>
      <c r="E42" s="50">
        <v>0</v>
      </c>
      <c r="F42" s="115">
        <f t="shared" si="3"/>
        <v>0</v>
      </c>
      <c r="G42" s="120">
        <f t="shared" si="2"/>
        <v>0</v>
      </c>
      <c r="H42" s="39"/>
      <c r="I42" s="99"/>
    </row>
    <row r="43" spans="1:9" x14ac:dyDescent="0.2">
      <c r="A43" s="6">
        <v>7900</v>
      </c>
      <c r="B43" s="11" t="s">
        <v>34</v>
      </c>
      <c r="C43" s="19">
        <v>88801.23</v>
      </c>
      <c r="D43" s="24">
        <v>31909.008000000002</v>
      </c>
      <c r="E43" s="50">
        <v>9000</v>
      </c>
      <c r="F43" s="115">
        <v>32000</v>
      </c>
      <c r="G43" s="120">
        <f t="shared" si="2"/>
        <v>90.99199999999837</v>
      </c>
      <c r="H43" s="39">
        <f t="shared" si="4"/>
        <v>2.8516085489087711E-3</v>
      </c>
      <c r="I43" s="99">
        <f t="shared" si="5"/>
        <v>2.5555555555555554</v>
      </c>
    </row>
    <row r="44" spans="1:9" x14ac:dyDescent="0.2">
      <c r="A44" s="6">
        <v>7910</v>
      </c>
      <c r="B44" s="11" t="s">
        <v>35</v>
      </c>
      <c r="C44" s="19">
        <v>0</v>
      </c>
      <c r="D44" s="24">
        <v>0</v>
      </c>
      <c r="E44" s="50">
        <v>0</v>
      </c>
      <c r="F44" s="115">
        <f t="shared" si="3"/>
        <v>0</v>
      </c>
      <c r="G44" s="120">
        <f t="shared" si="2"/>
        <v>0</v>
      </c>
      <c r="H44" s="39"/>
      <c r="I44" s="99"/>
    </row>
    <row r="45" spans="1:9" x14ac:dyDescent="0.2">
      <c r="A45" s="6">
        <v>7950</v>
      </c>
      <c r="B45" s="11" t="s">
        <v>36</v>
      </c>
      <c r="C45" s="19">
        <v>200168.91</v>
      </c>
      <c r="D45" s="24">
        <v>230696.52</v>
      </c>
      <c r="E45" s="50">
        <v>234628</v>
      </c>
      <c r="F45" s="115">
        <f t="shared" si="3"/>
        <v>234628</v>
      </c>
      <c r="G45" s="120">
        <f t="shared" si="2"/>
        <v>3931.4800000000105</v>
      </c>
      <c r="H45" s="39">
        <f t="shared" si="4"/>
        <v>1.7041782858276365E-2</v>
      </c>
      <c r="I45" s="99">
        <f t="shared" si="5"/>
        <v>0</v>
      </c>
    </row>
    <row r="46" spans="1:9" x14ac:dyDescent="0.2">
      <c r="A46" s="6">
        <v>7960</v>
      </c>
      <c r="B46" s="11" t="s">
        <v>37</v>
      </c>
      <c r="C46" s="19">
        <v>0</v>
      </c>
      <c r="D46" s="24">
        <v>0</v>
      </c>
      <c r="E46" s="50">
        <v>0</v>
      </c>
      <c r="F46" s="115">
        <f t="shared" si="3"/>
        <v>0</v>
      </c>
      <c r="G46" s="120">
        <f t="shared" si="2"/>
        <v>0</v>
      </c>
      <c r="H46" s="39"/>
      <c r="I46" s="99"/>
    </row>
    <row r="47" spans="1:9" x14ac:dyDescent="0.2">
      <c r="A47" s="6">
        <v>8010</v>
      </c>
      <c r="B47" s="11" t="s">
        <v>38</v>
      </c>
      <c r="C47" s="19">
        <v>0</v>
      </c>
      <c r="D47" s="24">
        <v>0</v>
      </c>
      <c r="E47" s="50">
        <v>0</v>
      </c>
      <c r="F47" s="115">
        <f t="shared" si="3"/>
        <v>0</v>
      </c>
      <c r="G47" s="120">
        <f t="shared" si="2"/>
        <v>0</v>
      </c>
      <c r="H47" s="39"/>
      <c r="I47" s="99"/>
    </row>
    <row r="48" spans="1:9" x14ac:dyDescent="0.2">
      <c r="A48" s="6">
        <v>8040</v>
      </c>
      <c r="B48" s="11" t="s">
        <v>39</v>
      </c>
      <c r="C48" s="19">
        <v>5512.38</v>
      </c>
      <c r="D48" s="24">
        <v>3152.3519999999999</v>
      </c>
      <c r="E48" s="50">
        <v>3250</v>
      </c>
      <c r="F48" s="115">
        <f t="shared" si="3"/>
        <v>3250</v>
      </c>
      <c r="G48" s="120">
        <f t="shared" si="2"/>
        <v>97.648000000000138</v>
      </c>
      <c r="H48" s="39">
        <f t="shared" si="4"/>
        <v>3.097623615636837E-2</v>
      </c>
      <c r="I48" s="99">
        <f t="shared" si="5"/>
        <v>0</v>
      </c>
    </row>
    <row r="49" spans="1:9" x14ac:dyDescent="0.2">
      <c r="A49" s="6">
        <v>8090</v>
      </c>
      <c r="B49" s="11" t="s">
        <v>40</v>
      </c>
      <c r="C49" s="19">
        <v>0</v>
      </c>
      <c r="D49" s="24">
        <v>0</v>
      </c>
      <c r="E49" s="50">
        <v>0</v>
      </c>
      <c r="F49" s="115">
        <f t="shared" si="3"/>
        <v>0</v>
      </c>
      <c r="G49" s="120">
        <f t="shared" si="2"/>
        <v>0</v>
      </c>
      <c r="H49" s="39"/>
      <c r="I49" s="99"/>
    </row>
    <row r="50" spans="1:9" x14ac:dyDescent="0.2">
      <c r="A50" s="6">
        <v>8200</v>
      </c>
      <c r="B50" s="11" t="s">
        <v>41</v>
      </c>
      <c r="C50" s="19">
        <v>290.39</v>
      </c>
      <c r="D50" s="24">
        <v>96</v>
      </c>
      <c r="E50" s="50">
        <v>300</v>
      </c>
      <c r="F50" s="115">
        <f t="shared" si="3"/>
        <v>300</v>
      </c>
      <c r="G50" s="120">
        <f t="shared" si="2"/>
        <v>204</v>
      </c>
      <c r="H50" s="39">
        <f t="shared" si="4"/>
        <v>2.125</v>
      </c>
      <c r="I50" s="99">
        <f t="shared" si="5"/>
        <v>0</v>
      </c>
    </row>
    <row r="51" spans="1:9" x14ac:dyDescent="0.2">
      <c r="A51" s="6">
        <v>8210</v>
      </c>
      <c r="B51" s="1" t="s">
        <v>42</v>
      </c>
      <c r="C51" s="19">
        <v>0</v>
      </c>
      <c r="D51" s="24">
        <v>0</v>
      </c>
      <c r="E51" s="50">
        <v>0</v>
      </c>
      <c r="F51" s="115">
        <f t="shared" si="3"/>
        <v>0</v>
      </c>
      <c r="G51" s="120">
        <f t="shared" si="2"/>
        <v>0</v>
      </c>
      <c r="H51" s="39"/>
      <c r="I51" s="99"/>
    </row>
    <row r="52" spans="1:9" x14ac:dyDescent="0.2">
      <c r="A52" s="6">
        <v>8300</v>
      </c>
      <c r="B52" s="1" t="s">
        <v>43</v>
      </c>
      <c r="C52" s="19">
        <v>0</v>
      </c>
      <c r="D52" s="24">
        <v>0</v>
      </c>
      <c r="E52" s="50">
        <v>0</v>
      </c>
      <c r="F52" s="115">
        <f t="shared" si="3"/>
        <v>0</v>
      </c>
      <c r="G52" s="120">
        <f t="shared" si="2"/>
        <v>0</v>
      </c>
      <c r="H52" s="39"/>
      <c r="I52" s="99"/>
    </row>
    <row r="53" spans="1:9" x14ac:dyDescent="0.2">
      <c r="A53" s="6">
        <v>8310</v>
      </c>
      <c r="B53" s="1" t="s">
        <v>156</v>
      </c>
      <c r="C53" s="19">
        <v>0</v>
      </c>
      <c r="D53" s="24">
        <v>0</v>
      </c>
      <c r="E53" s="50">
        <v>0</v>
      </c>
      <c r="F53" s="115">
        <f t="shared" si="3"/>
        <v>0</v>
      </c>
      <c r="G53" s="120">
        <f t="shared" si="2"/>
        <v>0</v>
      </c>
      <c r="H53" s="39"/>
      <c r="I53" s="99"/>
    </row>
    <row r="54" spans="1:9" x14ac:dyDescent="0.2">
      <c r="A54" s="6">
        <v>8320</v>
      </c>
      <c r="B54" s="1" t="s">
        <v>44</v>
      </c>
      <c r="C54" s="19">
        <v>0</v>
      </c>
      <c r="D54" s="24">
        <v>0</v>
      </c>
      <c r="E54" s="50">
        <v>0</v>
      </c>
      <c r="F54" s="115">
        <f t="shared" si="3"/>
        <v>0</v>
      </c>
      <c r="G54" s="120">
        <f t="shared" si="2"/>
        <v>0</v>
      </c>
      <c r="H54" s="39"/>
      <c r="I54" s="99"/>
    </row>
    <row r="55" spans="1:9" x14ac:dyDescent="0.2">
      <c r="A55" s="6">
        <v>8350</v>
      </c>
      <c r="B55" s="1" t="s">
        <v>45</v>
      </c>
      <c r="C55" s="19">
        <v>0</v>
      </c>
      <c r="D55" s="24">
        <v>0</v>
      </c>
      <c r="E55" s="50">
        <v>0</v>
      </c>
      <c r="F55" s="115">
        <f t="shared" si="3"/>
        <v>0</v>
      </c>
      <c r="G55" s="120">
        <f t="shared" si="2"/>
        <v>0</v>
      </c>
      <c r="H55" s="39"/>
      <c r="I55" s="99"/>
    </row>
    <row r="56" spans="1:9" x14ac:dyDescent="0.2">
      <c r="A56" s="6">
        <v>8360</v>
      </c>
      <c r="B56" s="1" t="s">
        <v>46</v>
      </c>
      <c r="C56" s="19">
        <v>0</v>
      </c>
      <c r="D56" s="24">
        <v>0</v>
      </c>
      <c r="E56" s="50">
        <v>0</v>
      </c>
      <c r="F56" s="115">
        <f t="shared" si="3"/>
        <v>0</v>
      </c>
      <c r="G56" s="120">
        <f t="shared" si="2"/>
        <v>0</v>
      </c>
      <c r="H56" s="39"/>
      <c r="I56" s="99"/>
    </row>
    <row r="57" spans="1:9" x14ac:dyDescent="0.2">
      <c r="A57" s="6">
        <v>8380</v>
      </c>
      <c r="B57" s="1" t="s">
        <v>47</v>
      </c>
      <c r="C57" s="19">
        <v>0</v>
      </c>
      <c r="D57" s="24">
        <v>0</v>
      </c>
      <c r="E57" s="50">
        <v>0</v>
      </c>
      <c r="F57" s="115">
        <f t="shared" si="3"/>
        <v>0</v>
      </c>
      <c r="G57" s="120">
        <f t="shared" si="2"/>
        <v>0</v>
      </c>
      <c r="H57" s="39"/>
      <c r="I57" s="99"/>
    </row>
    <row r="58" spans="1:9" x14ac:dyDescent="0.2">
      <c r="A58" s="6">
        <v>8400</v>
      </c>
      <c r="B58" s="1" t="s">
        <v>48</v>
      </c>
      <c r="C58" s="19">
        <v>0</v>
      </c>
      <c r="D58" s="24">
        <v>0</v>
      </c>
      <c r="E58" s="50">
        <v>0</v>
      </c>
      <c r="F58" s="115">
        <f t="shared" si="3"/>
        <v>0</v>
      </c>
      <c r="G58" s="120">
        <f t="shared" si="2"/>
        <v>0</v>
      </c>
      <c r="H58" s="39"/>
      <c r="I58" s="99"/>
    </row>
    <row r="59" spans="1:9" x14ac:dyDescent="0.2">
      <c r="A59" s="6">
        <v>8500</v>
      </c>
      <c r="B59" s="1" t="s">
        <v>49</v>
      </c>
      <c r="C59" s="19">
        <v>172220.6</v>
      </c>
      <c r="D59" s="24">
        <v>240628.728</v>
      </c>
      <c r="E59" s="50">
        <v>178227</v>
      </c>
      <c r="F59" s="115">
        <v>175000</v>
      </c>
      <c r="G59" s="120">
        <f t="shared" si="2"/>
        <v>-65628.728000000003</v>
      </c>
      <c r="H59" s="39">
        <f t="shared" si="4"/>
        <v>-0.27273854017962479</v>
      </c>
      <c r="I59" s="99">
        <f t="shared" si="5"/>
        <v>-1.8106123090216409E-2</v>
      </c>
    </row>
    <row r="60" spans="1:9" x14ac:dyDescent="0.2">
      <c r="A60" s="6">
        <v>8560</v>
      </c>
      <c r="B60" s="1" t="s">
        <v>50</v>
      </c>
      <c r="C60" s="19">
        <v>294222.81</v>
      </c>
      <c r="D60" s="24">
        <v>340916.44799999992</v>
      </c>
      <c r="E60" s="50">
        <v>464250</v>
      </c>
      <c r="F60" s="115">
        <f t="shared" si="3"/>
        <v>464250</v>
      </c>
      <c r="G60" s="120">
        <f t="shared" si="2"/>
        <v>123333.55200000008</v>
      </c>
      <c r="H60" s="39">
        <f t="shared" si="4"/>
        <v>0.36177061190077903</v>
      </c>
      <c r="I60" s="99">
        <f t="shared" si="5"/>
        <v>0</v>
      </c>
    </row>
    <row r="61" spans="1:9" x14ac:dyDescent="0.2">
      <c r="A61" s="6">
        <v>8700</v>
      </c>
      <c r="B61" s="1" t="s">
        <v>51</v>
      </c>
      <c r="C61" s="19">
        <v>0</v>
      </c>
      <c r="D61" s="24">
        <v>0</v>
      </c>
      <c r="E61" s="50">
        <v>0</v>
      </c>
      <c r="F61" s="115">
        <f t="shared" si="3"/>
        <v>0</v>
      </c>
      <c r="G61" s="120">
        <f t="shared" si="2"/>
        <v>0</v>
      </c>
      <c r="H61" s="39"/>
      <c r="I61" s="99"/>
    </row>
    <row r="62" spans="1:9" x14ac:dyDescent="0.2">
      <c r="A62" s="6">
        <v>8800</v>
      </c>
      <c r="B62" s="1" t="s">
        <v>52</v>
      </c>
      <c r="C62" s="19">
        <v>0</v>
      </c>
      <c r="D62" s="24">
        <v>0</v>
      </c>
      <c r="E62" s="50">
        <v>0</v>
      </c>
      <c r="F62" s="115">
        <f t="shared" si="3"/>
        <v>0</v>
      </c>
      <c r="G62" s="120">
        <f t="shared" si="2"/>
        <v>0</v>
      </c>
      <c r="H62" s="39"/>
      <c r="I62" s="99"/>
    </row>
    <row r="63" spans="1:9" x14ac:dyDescent="0.2">
      <c r="A63" s="6">
        <v>8820</v>
      </c>
      <c r="B63" s="1" t="s">
        <v>53</v>
      </c>
      <c r="C63" s="19">
        <v>44839.72</v>
      </c>
      <c r="D63" s="24">
        <v>1728</v>
      </c>
      <c r="E63" s="50">
        <v>18480</v>
      </c>
      <c r="F63" s="115">
        <f t="shared" si="3"/>
        <v>18480</v>
      </c>
      <c r="G63" s="120">
        <f t="shared" si="2"/>
        <v>16752</v>
      </c>
      <c r="H63" s="39">
        <f t="shared" si="4"/>
        <v>9.6944444444444446</v>
      </c>
      <c r="I63" s="99">
        <f t="shared" si="5"/>
        <v>0</v>
      </c>
    </row>
    <row r="64" spans="1:9" x14ac:dyDescent="0.2">
      <c r="A64" s="6">
        <v>8830</v>
      </c>
      <c r="B64" s="1" t="s">
        <v>157</v>
      </c>
      <c r="C64" s="19">
        <v>18990.580000000002</v>
      </c>
      <c r="D64" s="24">
        <v>66249.600000000006</v>
      </c>
      <c r="E64" s="50">
        <v>15250</v>
      </c>
      <c r="F64" s="115">
        <f t="shared" si="3"/>
        <v>15250</v>
      </c>
      <c r="G64" s="120">
        <f t="shared" si="2"/>
        <v>-50999.600000000006</v>
      </c>
      <c r="H64" s="39">
        <f t="shared" si="4"/>
        <v>-0.76980993092788486</v>
      </c>
      <c r="I64" s="99">
        <f t="shared" si="5"/>
        <v>0</v>
      </c>
    </row>
    <row r="65" spans="1:9" x14ac:dyDescent="0.2">
      <c r="A65" s="6">
        <v>8840</v>
      </c>
      <c r="B65" s="1" t="s">
        <v>54</v>
      </c>
      <c r="C65" s="19">
        <v>0</v>
      </c>
      <c r="D65" s="24">
        <v>0</v>
      </c>
      <c r="E65" s="50">
        <v>0</v>
      </c>
      <c r="F65" s="115">
        <f t="shared" si="3"/>
        <v>0</v>
      </c>
      <c r="G65" s="120">
        <f t="shared" si="2"/>
        <v>0</v>
      </c>
      <c r="H65" s="39"/>
      <c r="I65" s="99"/>
    </row>
    <row r="66" spans="1:9" x14ac:dyDescent="0.2">
      <c r="A66" s="6">
        <v>8850</v>
      </c>
      <c r="B66" s="1" t="s">
        <v>55</v>
      </c>
      <c r="C66" s="19">
        <v>541.79999999999995</v>
      </c>
      <c r="D66" s="24">
        <v>0</v>
      </c>
      <c r="E66" s="50">
        <v>0</v>
      </c>
      <c r="F66" s="115">
        <f t="shared" si="3"/>
        <v>0</v>
      </c>
      <c r="G66" s="120">
        <f t="shared" si="2"/>
        <v>0</v>
      </c>
      <c r="H66" s="39"/>
      <c r="I66" s="99"/>
    </row>
    <row r="67" spans="1:9" x14ac:dyDescent="0.2">
      <c r="A67" s="6">
        <v>8870</v>
      </c>
      <c r="B67" s="1" t="s">
        <v>56</v>
      </c>
      <c r="C67" s="19">
        <v>2319.9</v>
      </c>
      <c r="D67" s="24">
        <v>0</v>
      </c>
      <c r="E67" s="50">
        <v>0</v>
      </c>
      <c r="F67" s="115">
        <f t="shared" si="3"/>
        <v>0</v>
      </c>
      <c r="G67" s="120">
        <f t="shared" si="2"/>
        <v>0</v>
      </c>
      <c r="H67" s="39"/>
      <c r="I67" s="99"/>
    </row>
    <row r="68" spans="1:9" x14ac:dyDescent="0.2">
      <c r="A68" s="6">
        <v>8880</v>
      </c>
      <c r="B68" s="1" t="s">
        <v>57</v>
      </c>
      <c r="C68" s="19">
        <v>0</v>
      </c>
      <c r="D68" s="24">
        <v>0</v>
      </c>
      <c r="E68" s="50">
        <v>0</v>
      </c>
      <c r="F68" s="115">
        <f t="shared" si="3"/>
        <v>0</v>
      </c>
      <c r="G68" s="120">
        <f t="shared" si="2"/>
        <v>0</v>
      </c>
      <c r="H68" s="39"/>
      <c r="I68" s="99"/>
    </row>
    <row r="69" spans="1:9" x14ac:dyDescent="0.2">
      <c r="A69" s="6">
        <v>8900</v>
      </c>
      <c r="B69" s="1" t="s">
        <v>58</v>
      </c>
      <c r="C69" s="19">
        <v>2536.96</v>
      </c>
      <c r="D69" s="24">
        <v>1483.5120000000002</v>
      </c>
      <c r="E69" s="50">
        <v>104204</v>
      </c>
      <c r="F69" s="115">
        <v>4204</v>
      </c>
      <c r="G69" s="120">
        <f t="shared" si="2"/>
        <v>2720.4879999999998</v>
      </c>
      <c r="H69" s="39">
        <f t="shared" si="4"/>
        <v>1.8338159718290108</v>
      </c>
      <c r="I69" s="99">
        <f t="shared" si="5"/>
        <v>-0.95965605926835817</v>
      </c>
    </row>
    <row r="70" spans="1:9" x14ac:dyDescent="0.2">
      <c r="A70" s="12"/>
      <c r="B70" s="14" t="s">
        <v>59</v>
      </c>
      <c r="C70" s="16">
        <f>SUM(C37:C69)</f>
        <v>1020429.46</v>
      </c>
      <c r="D70" s="25">
        <f>SUM(D37:D69)</f>
        <v>1006587.3599999999</v>
      </c>
      <c r="E70" s="25">
        <f>SUM(E37:E69)</f>
        <v>1149496</v>
      </c>
      <c r="F70" s="16">
        <f>SUM(F37:F69)</f>
        <v>1059962</v>
      </c>
      <c r="G70" s="16">
        <f>SUM(G37:G69)</f>
        <v>53374.640000000087</v>
      </c>
      <c r="H70" s="121">
        <f t="shared" si="4"/>
        <v>5.302534297668917E-2</v>
      </c>
      <c r="I70" s="122">
        <f t="shared" si="5"/>
        <v>-7.7889788220228698E-2</v>
      </c>
    </row>
    <row r="71" spans="1:9" x14ac:dyDescent="0.2">
      <c r="A71" s="6"/>
      <c r="B71" s="1"/>
      <c r="C71" s="19"/>
      <c r="D71" s="24"/>
      <c r="E71" s="50"/>
      <c r="F71" s="115"/>
      <c r="G71" s="120"/>
      <c r="H71" s="39"/>
      <c r="I71" s="99"/>
    </row>
    <row r="72" spans="1:9" x14ac:dyDescent="0.2">
      <c r="A72" s="6">
        <v>9040</v>
      </c>
      <c r="B72" s="1" t="s">
        <v>60</v>
      </c>
      <c r="C72" s="19">
        <v>365732.41</v>
      </c>
      <c r="D72" s="24">
        <v>701451.28800000006</v>
      </c>
      <c r="E72" s="50">
        <v>1055201.7350055554</v>
      </c>
      <c r="F72" s="115">
        <f>E72-92540</f>
        <v>962661.73500555544</v>
      </c>
      <c r="G72" s="120">
        <f t="shared" ref="G72:G76" si="6">F72-D72</f>
        <v>261210.44700555538</v>
      </c>
      <c r="H72" s="39">
        <f t="shared" si="4"/>
        <v>0.37238572581472734</v>
      </c>
      <c r="I72" s="99">
        <f t="shared" si="5"/>
        <v>-8.7698870206570301E-2</v>
      </c>
    </row>
    <row r="73" spans="1:9" x14ac:dyDescent="0.2">
      <c r="A73" s="6">
        <v>9050</v>
      </c>
      <c r="B73" s="1" t="s">
        <v>61</v>
      </c>
      <c r="C73" s="19">
        <v>0</v>
      </c>
      <c r="D73" s="24">
        <v>0</v>
      </c>
      <c r="E73" s="50">
        <v>7613</v>
      </c>
      <c r="F73" s="115">
        <f>E73</f>
        <v>7613</v>
      </c>
      <c r="G73" s="120">
        <f t="shared" si="6"/>
        <v>7613</v>
      </c>
      <c r="H73" s="39"/>
      <c r="I73" s="99">
        <f t="shared" si="5"/>
        <v>0</v>
      </c>
    </row>
    <row r="74" spans="1:9" x14ac:dyDescent="0.2">
      <c r="A74" s="6">
        <v>9060</v>
      </c>
      <c r="B74" s="1" t="s">
        <v>158</v>
      </c>
      <c r="C74" s="19">
        <v>0</v>
      </c>
      <c r="D74" s="24">
        <v>0</v>
      </c>
      <c r="E74" s="50">
        <v>0</v>
      </c>
      <c r="F74" s="115">
        <f>E74</f>
        <v>0</v>
      </c>
      <c r="G74" s="120">
        <f t="shared" si="6"/>
        <v>0</v>
      </c>
      <c r="H74" s="39"/>
      <c r="I74" s="99"/>
    </row>
    <row r="75" spans="1:9" x14ac:dyDescent="0.2">
      <c r="A75" s="6">
        <v>9070</v>
      </c>
      <c r="B75" s="1" t="s">
        <v>62</v>
      </c>
      <c r="C75" s="19">
        <v>4371.75</v>
      </c>
      <c r="D75" s="24">
        <v>4371.8159999999998</v>
      </c>
      <c r="E75" s="50">
        <v>4372</v>
      </c>
      <c r="F75" s="115">
        <f>E75</f>
        <v>4372</v>
      </c>
      <c r="G75" s="120">
        <f t="shared" si="6"/>
        <v>0.18400000000019645</v>
      </c>
      <c r="H75" s="39">
        <f t="shared" si="4"/>
        <v>4.2087773135968317E-5</v>
      </c>
      <c r="I75" s="99">
        <f t="shared" si="5"/>
        <v>0</v>
      </c>
    </row>
    <row r="76" spans="1:9" x14ac:dyDescent="0.2">
      <c r="A76" s="6">
        <v>9090</v>
      </c>
      <c r="B76" s="1" t="s">
        <v>63</v>
      </c>
      <c r="C76" s="19">
        <v>0</v>
      </c>
      <c r="D76" s="24">
        <v>0</v>
      </c>
      <c r="E76" s="50">
        <v>0</v>
      </c>
      <c r="F76" s="115">
        <f>E76</f>
        <v>0</v>
      </c>
      <c r="G76" s="120">
        <f t="shared" si="6"/>
        <v>0</v>
      </c>
      <c r="H76" s="39"/>
      <c r="I76" s="99"/>
    </row>
    <row r="77" spans="1:9" x14ac:dyDescent="0.2">
      <c r="A77" s="12"/>
      <c r="B77" s="14" t="s">
        <v>64</v>
      </c>
      <c r="C77" s="16">
        <f>SUM(C72:C76)</f>
        <v>370104.16</v>
      </c>
      <c r="D77" s="25">
        <f>SUM(D72:D76)</f>
        <v>705823.10400000005</v>
      </c>
      <c r="E77" s="25">
        <f>SUM(E72:E76)</f>
        <v>1067186.7350055554</v>
      </c>
      <c r="F77" s="16">
        <f>SUM(F72:F76)</f>
        <v>974646.73500555544</v>
      </c>
      <c r="G77" s="16">
        <f>SUM(G72:G76)</f>
        <v>268823.63100555539</v>
      </c>
      <c r="H77" s="121">
        <f t="shared" si="4"/>
        <v>0.38086544557991031</v>
      </c>
      <c r="I77" s="122">
        <f t="shared" si="5"/>
        <v>-8.6713971383385186E-2</v>
      </c>
    </row>
    <row r="78" spans="1:9" x14ac:dyDescent="0.2">
      <c r="A78" s="6"/>
      <c r="B78" s="1"/>
      <c r="C78" s="19"/>
      <c r="D78" s="24"/>
      <c r="E78" s="50"/>
      <c r="F78" s="115"/>
      <c r="G78" s="120">
        <v>0</v>
      </c>
      <c r="H78" s="39"/>
      <c r="I78" s="99"/>
    </row>
    <row r="79" spans="1:9" x14ac:dyDescent="0.2">
      <c r="A79" s="8" t="s">
        <v>65</v>
      </c>
      <c r="B79" s="8"/>
      <c r="C79" s="16">
        <f>C29+C35+C70+C77</f>
        <v>1952338.7999999998</v>
      </c>
      <c r="D79" s="25">
        <f>D29+D35+D70+D77</f>
        <v>2138942.8080000002</v>
      </c>
      <c r="E79" s="25">
        <f>E29+E35+E70+E77</f>
        <v>2638061.0350055555</v>
      </c>
      <c r="F79" s="16">
        <f>F29+F35+F70+F77</f>
        <v>2352354.8550055558</v>
      </c>
      <c r="G79" s="16">
        <f>G29+G35+G70+G77</f>
        <v>213484.04700555548</v>
      </c>
      <c r="H79" s="121">
        <f t="shared" si="4"/>
        <v>9.9808207216709952E-2</v>
      </c>
      <c r="I79" s="122">
        <f t="shared" si="5"/>
        <v>-0.10830158067188086</v>
      </c>
    </row>
    <row r="80" spans="1:9" x14ac:dyDescent="0.2">
      <c r="A80" s="6"/>
      <c r="B80" s="1"/>
      <c r="C80" s="19"/>
      <c r="D80" s="19"/>
      <c r="E80" s="50"/>
      <c r="F80" s="115"/>
      <c r="G80" s="120">
        <v>0</v>
      </c>
      <c r="H80" s="39"/>
      <c r="I80" s="99"/>
    </row>
    <row r="81" spans="1:9" ht="13.5" thickBot="1" x14ac:dyDescent="0.25">
      <c r="A81" s="9" t="s">
        <v>66</v>
      </c>
      <c r="B81" s="9"/>
      <c r="C81" s="20">
        <f>C79+C16</f>
        <v>4316843.5399999991</v>
      </c>
      <c r="D81" s="110">
        <f>D79+D16</f>
        <v>4336693.68</v>
      </c>
      <c r="E81" s="101">
        <f>E79+E16</f>
        <v>5545552.3750055553</v>
      </c>
      <c r="F81" s="20">
        <f>F79+F16</f>
        <v>5259846.1950055556</v>
      </c>
      <c r="G81" s="20">
        <f>G79+G16</f>
        <v>976195.8510055556</v>
      </c>
      <c r="H81" s="121">
        <f t="shared" si="4"/>
        <v>0.22510140744032345</v>
      </c>
      <c r="I81" s="122">
        <f t="shared" si="5"/>
        <v>-5.1519877674893202E-2</v>
      </c>
    </row>
    <row r="82" spans="1:9" x14ac:dyDescent="0.2">
      <c r="A82" s="6"/>
      <c r="B82" s="1"/>
      <c r="C82" s="2"/>
      <c r="D82" s="104" t="s">
        <v>138</v>
      </c>
      <c r="E82" s="102">
        <f>E81*G82</f>
        <v>332733.14250033331</v>
      </c>
      <c r="F82" s="102"/>
      <c r="G82" s="103">
        <v>0.06</v>
      </c>
    </row>
    <row r="83" spans="1:9" x14ac:dyDescent="0.2">
      <c r="A83" s="6"/>
      <c r="B83" s="1"/>
      <c r="C83" s="2"/>
      <c r="D83" s="104" t="s">
        <v>146</v>
      </c>
      <c r="E83" s="100">
        <f>E81-F81</f>
        <v>285706.1799999997</v>
      </c>
      <c r="F83" s="92"/>
      <c r="G83" s="105"/>
      <c r="H83" s="40"/>
    </row>
    <row r="84" spans="1:9" ht="13.5" thickBot="1" x14ac:dyDescent="0.25">
      <c r="A84" s="6"/>
      <c r="B84" s="1"/>
      <c r="C84" s="2"/>
      <c r="D84" s="106" t="s">
        <v>147</v>
      </c>
      <c r="E84" s="107">
        <f>E83-E82</f>
        <v>-47026.962500333611</v>
      </c>
      <c r="F84" s="107"/>
      <c r="G84" s="108"/>
      <c r="H84" s="40"/>
    </row>
    <row r="86" spans="1:9" x14ac:dyDescent="0.2">
      <c r="A86" s="44"/>
      <c r="B86" s="44" t="s">
        <v>148</v>
      </c>
    </row>
    <row r="87" spans="1:9" x14ac:dyDescent="0.2">
      <c r="A87">
        <v>1</v>
      </c>
      <c r="B87" s="30" t="s">
        <v>149</v>
      </c>
    </row>
    <row r="88" spans="1:9" x14ac:dyDescent="0.2">
      <c r="A88">
        <v>2</v>
      </c>
      <c r="B88" s="30" t="s">
        <v>159</v>
      </c>
    </row>
    <row r="89" spans="1:9" x14ac:dyDescent="0.2">
      <c r="A89">
        <v>3</v>
      </c>
      <c r="B89" s="30" t="s">
        <v>150</v>
      </c>
    </row>
    <row r="90" spans="1:9" x14ac:dyDescent="0.2">
      <c r="A90">
        <v>4</v>
      </c>
      <c r="B90" s="30" t="s">
        <v>151</v>
      </c>
    </row>
    <row r="91" spans="1:9" x14ac:dyDescent="0.2">
      <c r="A91">
        <v>5</v>
      </c>
      <c r="B91" s="30" t="s">
        <v>152</v>
      </c>
    </row>
    <row r="92" spans="1:9" x14ac:dyDescent="0.2">
      <c r="A92">
        <v>6</v>
      </c>
      <c r="B92" s="30" t="s">
        <v>160</v>
      </c>
    </row>
    <row r="93" spans="1:9" x14ac:dyDescent="0.2">
      <c r="A93">
        <v>7</v>
      </c>
      <c r="B93" s="30" t="s">
        <v>153</v>
      </c>
    </row>
    <row r="94" spans="1:9" x14ac:dyDescent="0.2">
      <c r="A94">
        <v>8</v>
      </c>
      <c r="B94" s="30" t="s">
        <v>161</v>
      </c>
    </row>
    <row r="95" spans="1:9" x14ac:dyDescent="0.2">
      <c r="A95">
        <v>9</v>
      </c>
      <c r="B95" s="30" t="s">
        <v>162</v>
      </c>
    </row>
    <row r="96" spans="1:9" x14ac:dyDescent="0.2">
      <c r="A96">
        <v>10</v>
      </c>
      <c r="B96" s="30" t="s">
        <v>163</v>
      </c>
    </row>
  </sheetData>
  <mergeCells count="2">
    <mergeCell ref="A2:B2"/>
    <mergeCell ref="A1:B1"/>
  </mergeCells>
  <pageMargins left="0.25" right="0.25" top="0.75" bottom="0.75" header="0.3" footer="0.3"/>
  <pageSetup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  <pageSetUpPr fitToPage="1"/>
  </sheetPr>
  <dimension ref="A1:G69"/>
  <sheetViews>
    <sheetView topLeftCell="A22" zoomScaleNormal="100" workbookViewId="0">
      <selection activeCell="D62" sqref="D62"/>
    </sheetView>
  </sheetViews>
  <sheetFormatPr defaultColWidth="9" defaultRowHeight="12.75" x14ac:dyDescent="0.2"/>
  <cols>
    <col min="1" max="1" width="33.5703125" style="32" customWidth="1"/>
    <col min="2" max="2" width="14.28515625" style="56" bestFit="1" customWidth="1"/>
    <col min="3" max="3" width="14.28515625" style="64" customWidth="1"/>
    <col min="4" max="4" width="17.28515625" style="68" bestFit="1" customWidth="1"/>
    <col min="5" max="6" width="31.28515625" style="32" hidden="1" customWidth="1"/>
    <col min="7" max="7" width="12.42578125" style="32" hidden="1" customWidth="1"/>
    <col min="8" max="255" width="9" style="32" bestFit="1" customWidth="1"/>
    <col min="256" max="16384" width="9" style="32"/>
  </cols>
  <sheetData>
    <row r="1" spans="1:6" x14ac:dyDescent="0.2">
      <c r="A1" s="31" t="s">
        <v>90</v>
      </c>
      <c r="B1" s="53"/>
      <c r="C1" s="60"/>
    </row>
    <row r="2" spans="1:6" x14ac:dyDescent="0.2">
      <c r="A2" s="31"/>
      <c r="B2" s="53"/>
      <c r="C2" s="60"/>
    </row>
    <row r="3" spans="1:6" x14ac:dyDescent="0.2">
      <c r="A3" s="31" t="s">
        <v>74</v>
      </c>
      <c r="B3" s="53"/>
      <c r="C3" s="60"/>
    </row>
    <row r="4" spans="1:6" x14ac:dyDescent="0.2">
      <c r="A4" s="31"/>
      <c r="B4" s="53"/>
      <c r="C4" s="60"/>
    </row>
    <row r="5" spans="1:6" x14ac:dyDescent="0.2">
      <c r="A5" s="31" t="s">
        <v>75</v>
      </c>
      <c r="B5" s="54" t="s">
        <v>76</v>
      </c>
      <c r="C5" s="61" t="s">
        <v>85</v>
      </c>
      <c r="D5" s="69" t="s">
        <v>93</v>
      </c>
      <c r="E5" s="42" t="s">
        <v>91</v>
      </c>
    </row>
    <row r="6" spans="1:6" x14ac:dyDescent="0.2">
      <c r="A6" s="31"/>
      <c r="B6" s="54"/>
      <c r="C6" s="61" t="s">
        <v>129</v>
      </c>
      <c r="D6" s="69"/>
      <c r="E6" s="42"/>
    </row>
    <row r="7" spans="1:6" x14ac:dyDescent="0.2">
      <c r="A7" s="35" t="s">
        <v>103</v>
      </c>
      <c r="B7" s="55">
        <v>92853</v>
      </c>
      <c r="C7" s="62">
        <v>5</v>
      </c>
      <c r="D7" s="76">
        <f>B7/C7</f>
        <v>18570.599999999999</v>
      </c>
      <c r="E7" s="42"/>
    </row>
    <row r="8" spans="1:6" x14ac:dyDescent="0.2">
      <c r="A8" s="35" t="s">
        <v>104</v>
      </c>
      <c r="B8" s="59">
        <v>20658.66</v>
      </c>
      <c r="C8" s="63">
        <v>5</v>
      </c>
      <c r="D8" s="76">
        <f t="shared" ref="D8:D35" si="0">B8/C8</f>
        <v>4131.732</v>
      </c>
      <c r="E8" s="42"/>
    </row>
    <row r="9" spans="1:6" x14ac:dyDescent="0.2">
      <c r="A9" s="35" t="s">
        <v>105</v>
      </c>
      <c r="B9" s="55">
        <v>55041.21</v>
      </c>
      <c r="C9" s="62">
        <v>5</v>
      </c>
      <c r="D9" s="76">
        <f t="shared" si="0"/>
        <v>11008.242</v>
      </c>
      <c r="E9" s="42"/>
    </row>
    <row r="10" spans="1:6" x14ac:dyDescent="0.2">
      <c r="A10" s="35" t="s">
        <v>106</v>
      </c>
      <c r="B10" s="55">
        <v>31674</v>
      </c>
      <c r="C10" s="62">
        <v>5</v>
      </c>
      <c r="D10" s="76">
        <f t="shared" si="0"/>
        <v>6334.8</v>
      </c>
      <c r="E10" s="42"/>
    </row>
    <row r="11" spans="1:6" x14ac:dyDescent="0.2">
      <c r="A11" s="35" t="s">
        <v>127</v>
      </c>
      <c r="B11" s="55">
        <v>12674</v>
      </c>
      <c r="C11" s="62">
        <v>5</v>
      </c>
      <c r="D11" s="76">
        <f t="shared" si="0"/>
        <v>2534.8000000000002</v>
      </c>
      <c r="E11" s="42"/>
    </row>
    <row r="12" spans="1:6" x14ac:dyDescent="0.2">
      <c r="A12" s="35" t="s">
        <v>128</v>
      </c>
      <c r="B12" s="55">
        <v>11628</v>
      </c>
      <c r="C12" s="62">
        <v>5</v>
      </c>
      <c r="D12" s="76">
        <f t="shared" si="0"/>
        <v>2325.6</v>
      </c>
      <c r="E12" s="42"/>
    </row>
    <row r="13" spans="1:6" x14ac:dyDescent="0.2">
      <c r="A13" s="35" t="s">
        <v>107</v>
      </c>
      <c r="B13" s="55">
        <v>67868.3</v>
      </c>
      <c r="C13" s="62">
        <v>5</v>
      </c>
      <c r="D13" s="76">
        <f t="shared" si="0"/>
        <v>13573.66</v>
      </c>
      <c r="E13" s="42"/>
    </row>
    <row r="14" spans="1:6" x14ac:dyDescent="0.2">
      <c r="A14" s="35" t="s">
        <v>108</v>
      </c>
      <c r="B14" s="55">
        <v>57742.5</v>
      </c>
      <c r="C14" s="86">
        <v>5</v>
      </c>
      <c r="D14" s="91">
        <f t="shared" si="0"/>
        <v>11548.5</v>
      </c>
      <c r="E14" s="89"/>
      <c r="F14" s="88"/>
    </row>
    <row r="15" spans="1:6" x14ac:dyDescent="0.2">
      <c r="A15" s="35" t="s">
        <v>109</v>
      </c>
      <c r="B15" s="55">
        <v>10735.87</v>
      </c>
      <c r="C15" s="62">
        <v>3</v>
      </c>
      <c r="D15" s="76">
        <f>B15/C15*5/12</f>
        <v>1491.0930555555558</v>
      </c>
      <c r="E15" s="42"/>
    </row>
    <row r="16" spans="1:6" x14ac:dyDescent="0.2">
      <c r="A16" s="35" t="s">
        <v>130</v>
      </c>
      <c r="B16" s="55">
        <v>6140</v>
      </c>
      <c r="C16" s="62">
        <v>3</v>
      </c>
      <c r="D16" s="76">
        <f>B16/C16*7/12</f>
        <v>1193.8888888888889</v>
      </c>
      <c r="E16" s="42"/>
    </row>
    <row r="17" spans="1:6" x14ac:dyDescent="0.2">
      <c r="A17" s="35" t="s">
        <v>110</v>
      </c>
      <c r="B17" s="55">
        <v>7095.5</v>
      </c>
      <c r="C17" s="62">
        <v>5</v>
      </c>
      <c r="D17" s="76">
        <f t="shared" si="0"/>
        <v>1419.1</v>
      </c>
      <c r="E17" s="42"/>
    </row>
    <row r="18" spans="1:6" x14ac:dyDescent="0.2">
      <c r="A18" s="35" t="s">
        <v>111</v>
      </c>
      <c r="B18" s="55">
        <v>22923.63</v>
      </c>
      <c r="C18" s="62">
        <v>5</v>
      </c>
      <c r="D18" s="76">
        <f t="shared" si="0"/>
        <v>4584.7260000000006</v>
      </c>
      <c r="E18" s="42"/>
    </row>
    <row r="19" spans="1:6" x14ac:dyDescent="0.2">
      <c r="A19" s="35" t="s">
        <v>112</v>
      </c>
      <c r="B19" s="55">
        <v>45736</v>
      </c>
      <c r="C19" s="62">
        <v>5</v>
      </c>
      <c r="D19" s="76">
        <f t="shared" si="0"/>
        <v>9147.2000000000007</v>
      </c>
      <c r="E19" s="42"/>
    </row>
    <row r="20" spans="1:6" x14ac:dyDescent="0.2">
      <c r="A20" s="35" t="s">
        <v>113</v>
      </c>
      <c r="B20" s="55">
        <v>69904.850000000006</v>
      </c>
      <c r="C20" s="62">
        <v>5</v>
      </c>
      <c r="D20" s="76">
        <f t="shared" si="0"/>
        <v>13980.970000000001</v>
      </c>
      <c r="E20" s="42"/>
    </row>
    <row r="21" spans="1:6" x14ac:dyDescent="0.2">
      <c r="A21" s="35" t="s">
        <v>114</v>
      </c>
      <c r="B21" s="55">
        <v>103360</v>
      </c>
      <c r="C21" s="62">
        <v>3</v>
      </c>
      <c r="D21" s="76">
        <f t="shared" si="0"/>
        <v>34453.333333333336</v>
      </c>
      <c r="E21" s="42"/>
    </row>
    <row r="22" spans="1:6" x14ac:dyDescent="0.2">
      <c r="A22" s="35" t="s">
        <v>115</v>
      </c>
      <c r="B22" s="55">
        <v>43435</v>
      </c>
      <c r="C22" s="62">
        <v>3</v>
      </c>
      <c r="D22" s="76">
        <f t="shared" si="0"/>
        <v>14478.333333333334</v>
      </c>
      <c r="E22" s="42"/>
    </row>
    <row r="23" spans="1:6" x14ac:dyDescent="0.2">
      <c r="A23" s="35" t="s">
        <v>116</v>
      </c>
      <c r="B23" s="55">
        <v>60478</v>
      </c>
      <c r="C23" s="62">
        <v>3</v>
      </c>
      <c r="D23" s="76">
        <f t="shared" si="0"/>
        <v>20159.333333333332</v>
      </c>
      <c r="E23" s="42"/>
    </row>
    <row r="24" spans="1:6" x14ac:dyDescent="0.2">
      <c r="A24" s="35" t="s">
        <v>117</v>
      </c>
      <c r="B24" s="55">
        <v>78797.91</v>
      </c>
      <c r="C24" s="67">
        <v>3</v>
      </c>
      <c r="D24" s="76">
        <f t="shared" si="0"/>
        <v>26265.97</v>
      </c>
      <c r="E24" s="89"/>
      <c r="F24" s="88"/>
    </row>
    <row r="25" spans="1:6" x14ac:dyDescent="0.2">
      <c r="A25" s="35" t="s">
        <v>118</v>
      </c>
      <c r="B25" s="55">
        <v>1478691.16</v>
      </c>
      <c r="C25" s="62">
        <v>5</v>
      </c>
      <c r="D25" s="76">
        <f t="shared" si="0"/>
        <v>295738.23199999996</v>
      </c>
      <c r="E25" s="42"/>
      <c r="F25" s="88"/>
    </row>
    <row r="26" spans="1:6" x14ac:dyDescent="0.2">
      <c r="A26" s="35" t="s">
        <v>94</v>
      </c>
      <c r="B26" s="55">
        <v>22956.83</v>
      </c>
      <c r="C26" s="67">
        <v>3</v>
      </c>
      <c r="D26" s="76">
        <f t="shared" si="0"/>
        <v>7652.2766666666676</v>
      </c>
      <c r="E26" s="89"/>
      <c r="F26" s="88"/>
    </row>
    <row r="27" spans="1:6" x14ac:dyDescent="0.2">
      <c r="A27" s="35" t="s">
        <v>119</v>
      </c>
      <c r="B27" s="55">
        <v>46680</v>
      </c>
      <c r="C27" s="67">
        <v>3</v>
      </c>
      <c r="D27" s="76">
        <f t="shared" si="0"/>
        <v>15560</v>
      </c>
      <c r="E27" s="89"/>
      <c r="F27" s="88"/>
    </row>
    <row r="28" spans="1:6" x14ac:dyDescent="0.2">
      <c r="A28" s="35" t="s">
        <v>120</v>
      </c>
      <c r="B28" s="55">
        <v>6940.11</v>
      </c>
      <c r="C28" s="62">
        <v>3</v>
      </c>
      <c r="D28" s="76">
        <f t="shared" si="0"/>
        <v>2313.37</v>
      </c>
      <c r="E28" s="42"/>
      <c r="F28" s="88"/>
    </row>
    <row r="29" spans="1:6" x14ac:dyDescent="0.2">
      <c r="A29" s="35" t="s">
        <v>124</v>
      </c>
      <c r="B29" s="55">
        <v>297574.84999999998</v>
      </c>
      <c r="C29" s="67">
        <v>3</v>
      </c>
      <c r="D29" s="76">
        <f t="shared" si="0"/>
        <v>99191.616666666654</v>
      </c>
      <c r="E29" s="89"/>
      <c r="F29" s="88"/>
    </row>
    <row r="30" spans="1:6" x14ac:dyDescent="0.2">
      <c r="A30" s="35" t="s">
        <v>121</v>
      </c>
      <c r="B30" s="55">
        <v>174900</v>
      </c>
      <c r="C30" s="86">
        <v>5</v>
      </c>
      <c r="D30" s="76">
        <f t="shared" si="0"/>
        <v>34980</v>
      </c>
      <c r="E30" s="87"/>
      <c r="F30" s="88"/>
    </row>
    <row r="31" spans="1:6" x14ac:dyDescent="0.2">
      <c r="A31" s="35" t="s">
        <v>95</v>
      </c>
      <c r="B31" s="55">
        <v>112491.06</v>
      </c>
      <c r="C31" s="67">
        <v>3</v>
      </c>
      <c r="D31" s="76">
        <f t="shared" si="0"/>
        <v>37497.019999999997</v>
      </c>
      <c r="E31" s="89"/>
      <c r="F31" s="88"/>
    </row>
    <row r="32" spans="1:6" x14ac:dyDescent="0.2">
      <c r="A32" s="35" t="s">
        <v>122</v>
      </c>
      <c r="B32" s="55">
        <v>47904.69</v>
      </c>
      <c r="C32" s="62">
        <v>3</v>
      </c>
      <c r="D32" s="76">
        <f t="shared" si="0"/>
        <v>15968.230000000001</v>
      </c>
      <c r="E32" s="42"/>
      <c r="F32" s="88"/>
    </row>
    <row r="33" spans="1:7" x14ac:dyDescent="0.2">
      <c r="A33" s="35" t="s">
        <v>123</v>
      </c>
      <c r="B33" s="55">
        <v>77499.27</v>
      </c>
      <c r="C33" s="67">
        <v>3</v>
      </c>
      <c r="D33" s="76">
        <f>B33/C33</f>
        <v>25833.09</v>
      </c>
      <c r="E33" s="89"/>
      <c r="F33" s="88"/>
    </row>
    <row r="34" spans="1:7" x14ac:dyDescent="0.2">
      <c r="A34" s="35" t="s">
        <v>125</v>
      </c>
      <c r="B34" s="55">
        <v>21992.97</v>
      </c>
      <c r="C34" s="67">
        <v>3</v>
      </c>
      <c r="D34" s="76">
        <f t="shared" si="0"/>
        <v>7330.9900000000007</v>
      </c>
      <c r="E34" s="89"/>
      <c r="F34" s="88"/>
    </row>
    <row r="35" spans="1:7" x14ac:dyDescent="0.2">
      <c r="A35" s="35" t="s">
        <v>126</v>
      </c>
      <c r="B35" s="55">
        <v>13455.76</v>
      </c>
      <c r="C35" s="67">
        <v>3</v>
      </c>
      <c r="D35" s="76">
        <f t="shared" si="0"/>
        <v>4485.2533333333331</v>
      </c>
      <c r="E35" s="89"/>
      <c r="F35" s="90"/>
    </row>
    <row r="36" spans="1:7" x14ac:dyDescent="0.2">
      <c r="A36" s="35"/>
      <c r="B36" s="55"/>
      <c r="C36" s="62"/>
      <c r="D36" s="76"/>
      <c r="E36" s="42"/>
    </row>
    <row r="37" spans="1:7" x14ac:dyDescent="0.2">
      <c r="A37" s="78" t="s">
        <v>97</v>
      </c>
      <c r="B37" s="55"/>
      <c r="C37" s="62"/>
      <c r="D37" s="77">
        <f>SUM(D7:D36)</f>
        <v>743751.96061111102</v>
      </c>
      <c r="E37" s="42"/>
    </row>
    <row r="38" spans="1:7" x14ac:dyDescent="0.2">
      <c r="A38" s="31"/>
      <c r="B38" s="54"/>
      <c r="C38" s="61"/>
      <c r="D38" s="69"/>
      <c r="E38" s="42"/>
    </row>
    <row r="39" spans="1:7" x14ac:dyDescent="0.2">
      <c r="A39" s="45" t="s">
        <v>131</v>
      </c>
      <c r="D39" s="70"/>
      <c r="G39" s="41" t="s">
        <v>76</v>
      </c>
    </row>
    <row r="40" spans="1:7" x14ac:dyDescent="0.2">
      <c r="A40" s="35" t="s">
        <v>137</v>
      </c>
      <c r="B40" s="59">
        <f>145000-B31</f>
        <v>32508.940000000002</v>
      </c>
      <c r="C40" s="62">
        <v>3</v>
      </c>
      <c r="D40" s="76">
        <f t="shared" ref="D40:D45" si="1">B40/C40</f>
        <v>10836.313333333334</v>
      </c>
      <c r="G40" s="41"/>
    </row>
    <row r="41" spans="1:7" x14ac:dyDescent="0.2">
      <c r="A41" s="41" t="s">
        <v>96</v>
      </c>
      <c r="B41" s="80">
        <f>176806-B33</f>
        <v>99306.73</v>
      </c>
      <c r="C41" s="62">
        <v>3</v>
      </c>
      <c r="D41" s="76">
        <f t="shared" si="1"/>
        <v>33102.243333333332</v>
      </c>
    </row>
    <row r="42" spans="1:7" x14ac:dyDescent="0.2">
      <c r="A42" s="41" t="s">
        <v>98</v>
      </c>
      <c r="B42" s="80">
        <v>80000</v>
      </c>
      <c r="C42" s="62">
        <v>3</v>
      </c>
      <c r="D42" s="76">
        <f t="shared" si="1"/>
        <v>26666.666666666668</v>
      </c>
    </row>
    <row r="43" spans="1:7" x14ac:dyDescent="0.2">
      <c r="A43" s="41" t="s">
        <v>133</v>
      </c>
      <c r="B43" s="80">
        <v>66000</v>
      </c>
      <c r="C43" s="62">
        <v>3</v>
      </c>
      <c r="D43" s="76">
        <f t="shared" si="1"/>
        <v>22000</v>
      </c>
    </row>
    <row r="44" spans="1:7" x14ac:dyDescent="0.2">
      <c r="A44" s="32" t="s">
        <v>77</v>
      </c>
      <c r="B44" s="59">
        <v>81775</v>
      </c>
      <c r="C44" s="62">
        <v>3</v>
      </c>
      <c r="D44" s="76">
        <f t="shared" si="1"/>
        <v>27258.333333333332</v>
      </c>
      <c r="E44" s="35" t="s">
        <v>78</v>
      </c>
      <c r="F44" s="93">
        <f>B44/11160</f>
        <v>7.3275089605734767</v>
      </c>
      <c r="G44" s="41" t="s">
        <v>140</v>
      </c>
    </row>
    <row r="45" spans="1:7" x14ac:dyDescent="0.2">
      <c r="A45" s="41" t="s">
        <v>134</v>
      </c>
      <c r="B45" s="59">
        <v>60000</v>
      </c>
      <c r="C45" s="62">
        <v>3</v>
      </c>
      <c r="D45" s="76">
        <f t="shared" si="1"/>
        <v>20000</v>
      </c>
      <c r="G45" s="41" t="s">
        <v>141</v>
      </c>
    </row>
    <row r="46" spans="1:7" x14ac:dyDescent="0.2">
      <c r="A46" s="41"/>
      <c r="B46" s="59"/>
      <c r="D46" s="71"/>
    </row>
    <row r="47" spans="1:7" x14ac:dyDescent="0.2">
      <c r="A47" s="79" t="s">
        <v>136</v>
      </c>
      <c r="B47" s="59"/>
      <c r="D47" s="82">
        <f>SUM(D40:D45)</f>
        <v>139863.55666666664</v>
      </c>
    </row>
    <row r="48" spans="1:7" x14ac:dyDescent="0.2">
      <c r="D48" s="70"/>
    </row>
    <row r="49" spans="1:7" x14ac:dyDescent="0.2">
      <c r="A49" s="31" t="s">
        <v>89</v>
      </c>
      <c r="D49" s="70"/>
    </row>
    <row r="50" spans="1:7" x14ac:dyDescent="0.2">
      <c r="A50" s="31"/>
      <c r="D50" s="70"/>
    </row>
    <row r="51" spans="1:7" x14ac:dyDescent="0.2">
      <c r="A51" s="41" t="s">
        <v>99</v>
      </c>
      <c r="B51" s="56">
        <v>98000</v>
      </c>
      <c r="C51" s="63">
        <v>5</v>
      </c>
      <c r="D51" s="76">
        <f>B51/C51</f>
        <v>19600</v>
      </c>
    </row>
    <row r="52" spans="1:7" x14ac:dyDescent="0.2">
      <c r="A52" s="41" t="s">
        <v>100</v>
      </c>
      <c r="B52" s="56">
        <v>20000</v>
      </c>
      <c r="C52" s="63">
        <v>5</v>
      </c>
      <c r="D52" s="76">
        <f>B52/C52</f>
        <v>4000</v>
      </c>
    </row>
    <row r="53" spans="1:7" x14ac:dyDescent="0.2">
      <c r="D53" s="70"/>
    </row>
    <row r="54" spans="1:7" s="46" customFormat="1" x14ac:dyDescent="0.2">
      <c r="A54" s="79" t="s">
        <v>135</v>
      </c>
      <c r="B54" s="57"/>
      <c r="C54" s="65"/>
      <c r="D54" s="81">
        <f>SUM(D51:D52)</f>
        <v>23600</v>
      </c>
    </row>
    <row r="56" spans="1:7" x14ac:dyDescent="0.2">
      <c r="A56" s="31" t="s">
        <v>79</v>
      </c>
    </row>
    <row r="58" spans="1:7" x14ac:dyDescent="0.2">
      <c r="A58" s="31" t="s">
        <v>80</v>
      </c>
    </row>
    <row r="59" spans="1:7" x14ac:dyDescent="0.2">
      <c r="A59" s="31"/>
    </row>
    <row r="60" spans="1:7" x14ac:dyDescent="0.2">
      <c r="A60" s="31" t="s">
        <v>69</v>
      </c>
      <c r="B60" s="53"/>
      <c r="C60" s="60"/>
      <c r="D60" s="72">
        <f>D37+D47+D54</f>
        <v>907215.51727777766</v>
      </c>
    </row>
    <row r="61" spans="1:7" x14ac:dyDescent="0.2">
      <c r="A61" s="32" t="s">
        <v>81</v>
      </c>
      <c r="C61" s="47">
        <v>0.1</v>
      </c>
      <c r="D61" s="73">
        <f>D60*C61</f>
        <v>90721.551727777769</v>
      </c>
      <c r="E61" s="41" t="s">
        <v>92</v>
      </c>
    </row>
    <row r="62" spans="1:7" x14ac:dyDescent="0.2">
      <c r="A62" s="31" t="s">
        <v>82</v>
      </c>
      <c r="B62" s="53"/>
      <c r="C62" s="60"/>
      <c r="D62" s="74">
        <f>D60+D61</f>
        <v>997937.06900555547</v>
      </c>
      <c r="G62" s="34"/>
    </row>
    <row r="64" spans="1:7" x14ac:dyDescent="0.2">
      <c r="A64" s="36" t="s">
        <v>84</v>
      </c>
      <c r="B64" s="58">
        <f>25000</f>
        <v>25000</v>
      </c>
      <c r="C64" s="66"/>
      <c r="D64" s="75">
        <v>5000</v>
      </c>
    </row>
    <row r="65" spans="1:5" x14ac:dyDescent="0.2">
      <c r="A65" s="123" t="s">
        <v>101</v>
      </c>
      <c r="B65" s="124"/>
      <c r="C65" s="125"/>
      <c r="D65" s="126">
        <f>SUM(D62:D64)</f>
        <v>1002937.0690055555</v>
      </c>
    </row>
    <row r="67" spans="1:5" x14ac:dyDescent="0.2">
      <c r="A67" s="35" t="s">
        <v>83</v>
      </c>
      <c r="D67" s="33">
        <v>520117</v>
      </c>
      <c r="E67" s="41"/>
    </row>
    <row r="68" spans="1:5" x14ac:dyDescent="0.2">
      <c r="A68" s="52" t="s">
        <v>102</v>
      </c>
      <c r="D68" s="127">
        <v>873079</v>
      </c>
    </row>
    <row r="69" spans="1:5" x14ac:dyDescent="0.2">
      <c r="A69" s="41" t="s">
        <v>132</v>
      </c>
      <c r="D69" s="68">
        <f>D65-D68</f>
        <v>129858.06900555547</v>
      </c>
    </row>
  </sheetData>
  <phoneticPr fontId="7" type="noConversion"/>
  <printOptions horizontalCentered="1" gridLines="1"/>
  <pageMargins left="0.25" right="0.25" top="0.25" bottom="0.5" header="0.5" footer="0"/>
  <pageSetup scale="83" orientation="portrait" horizontalDpi="300" verticalDpi="300" r:id="rId1"/>
  <headerFooter alignWithMargins="0">
    <oddFooter>&amp;L&amp;F&amp;R&amp;D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Sample</vt:lpstr>
      <vt:lpstr>DEPR</vt:lpstr>
      <vt:lpstr>DEPR!Print_Area</vt:lpstr>
    </vt:vector>
  </TitlesOfParts>
  <Company>Save The Children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Danusia Dzierzbinski</dc:creator>
  <cp:lastModifiedBy>Happ, Edward</cp:lastModifiedBy>
  <cp:lastPrinted>2019-02-28T20:42:12Z</cp:lastPrinted>
  <dcterms:created xsi:type="dcterms:W3CDTF">2005-06-10T18:11:26Z</dcterms:created>
  <dcterms:modified xsi:type="dcterms:W3CDTF">2019-02-28T21:56:10Z</dcterms:modified>
</cp:coreProperties>
</file>